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412"/>
  <workbookPr autoCompressPictures="0"/>
  <bookViews>
    <workbookView xWindow="480" yWindow="420" windowWidth="28240" windowHeight="14980"/>
  </bookViews>
  <sheets>
    <sheet name="syne" sheetId="1" r:id="rId1"/>
    <sheet name="tricho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67" i="1" l="1"/>
  <c r="J67" i="1"/>
  <c r="I66" i="1"/>
  <c r="J66" i="1"/>
  <c r="I62" i="1"/>
  <c r="J62" i="1"/>
  <c r="K62" i="1"/>
  <c r="L62" i="1"/>
  <c r="I63" i="1"/>
  <c r="J63" i="1"/>
  <c r="K63" i="1"/>
  <c r="L63" i="1"/>
  <c r="I64" i="1"/>
  <c r="J64" i="1"/>
  <c r="K64" i="1"/>
  <c r="L64" i="1"/>
  <c r="I65" i="1"/>
  <c r="J65" i="1"/>
  <c r="K65" i="1"/>
  <c r="L65" i="1"/>
  <c r="K66" i="1"/>
  <c r="L66" i="1"/>
  <c r="K67" i="1"/>
  <c r="L67" i="1"/>
  <c r="I61" i="1"/>
  <c r="D28" i="2"/>
  <c r="H30" i="2"/>
  <c r="G30" i="2"/>
  <c r="D27" i="2"/>
  <c r="H29" i="2"/>
  <c r="G29" i="2"/>
  <c r="D26" i="2"/>
  <c r="H28" i="2"/>
  <c r="G28" i="2"/>
  <c r="D25" i="2"/>
  <c r="H27" i="2"/>
  <c r="G26" i="2"/>
  <c r="G27" i="2"/>
  <c r="G25" i="2"/>
  <c r="G24" i="2"/>
  <c r="G23" i="2"/>
  <c r="D24" i="2"/>
  <c r="H26" i="2"/>
  <c r="D23" i="2"/>
  <c r="H25" i="2"/>
  <c r="D22" i="2"/>
  <c r="H24" i="2"/>
  <c r="D21" i="2"/>
  <c r="H23" i="2"/>
  <c r="D2" i="2"/>
  <c r="G4" i="2"/>
  <c r="H4" i="2"/>
  <c r="G22" i="2"/>
  <c r="G21" i="2"/>
  <c r="G20" i="2"/>
  <c r="G19" i="2"/>
  <c r="G18" i="2"/>
  <c r="G17" i="2"/>
  <c r="G16" i="2"/>
  <c r="G15" i="2"/>
  <c r="G14" i="2"/>
  <c r="G13" i="2"/>
  <c r="G12" i="2"/>
  <c r="G8" i="2"/>
  <c r="G11" i="2"/>
  <c r="G10" i="2"/>
  <c r="G9" i="2"/>
  <c r="G7" i="2"/>
  <c r="G6" i="2"/>
  <c r="G5" i="2"/>
  <c r="D3" i="2"/>
  <c r="H5" i="2"/>
  <c r="D4" i="2"/>
  <c r="H6" i="2"/>
  <c r="D5" i="2"/>
  <c r="H7" i="2"/>
  <c r="D6" i="2"/>
  <c r="H8" i="2"/>
  <c r="D7" i="2"/>
  <c r="H9" i="2"/>
  <c r="D8" i="2"/>
  <c r="H10" i="2"/>
  <c r="D9" i="2"/>
  <c r="H11" i="2"/>
  <c r="D10" i="2"/>
  <c r="H12" i="2"/>
  <c r="D11" i="2"/>
  <c r="H13" i="2"/>
  <c r="D12" i="2"/>
  <c r="H14" i="2"/>
  <c r="D13" i="2"/>
  <c r="H15" i="2"/>
  <c r="D14" i="2"/>
  <c r="H16" i="2"/>
  <c r="D15" i="2"/>
  <c r="H17" i="2"/>
  <c r="D16" i="2"/>
  <c r="H18" i="2"/>
  <c r="D17" i="2"/>
  <c r="H19" i="2"/>
  <c r="D18" i="2"/>
  <c r="H20" i="2"/>
  <c r="D19" i="2"/>
  <c r="H21" i="2"/>
  <c r="D20" i="2"/>
  <c r="H22" i="2"/>
  <c r="J61" i="1"/>
  <c r="I60" i="1"/>
  <c r="J60" i="1"/>
  <c r="I37" i="1"/>
  <c r="J37" i="1"/>
  <c r="R4" i="1"/>
  <c r="I47" i="1"/>
  <c r="J49" i="1"/>
  <c r="K49" i="1"/>
  <c r="L49" i="1"/>
  <c r="J48" i="1"/>
  <c r="I43" i="1"/>
  <c r="J43" i="1"/>
  <c r="I42" i="1"/>
  <c r="J42" i="1"/>
  <c r="I3" i="1"/>
  <c r="J3" i="1"/>
  <c r="I4" i="1"/>
  <c r="J4" i="1"/>
  <c r="K4" i="1"/>
  <c r="L4" i="1"/>
  <c r="I5" i="1"/>
  <c r="J5" i="1"/>
  <c r="I6" i="1"/>
  <c r="J6" i="1"/>
  <c r="K6" i="1"/>
  <c r="L6" i="1"/>
  <c r="I7" i="1"/>
  <c r="J7" i="1"/>
  <c r="I8" i="1"/>
  <c r="J8" i="1"/>
  <c r="K8" i="1"/>
  <c r="L8" i="1"/>
  <c r="I9" i="1"/>
  <c r="J9" i="1"/>
  <c r="I10" i="1"/>
  <c r="J10" i="1"/>
  <c r="K10" i="1"/>
  <c r="L10" i="1"/>
  <c r="I11" i="1"/>
  <c r="J11" i="1"/>
  <c r="I12" i="1"/>
  <c r="J12" i="1"/>
  <c r="K12" i="1"/>
  <c r="L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K22" i="1"/>
  <c r="L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K30" i="1"/>
  <c r="L30" i="1"/>
  <c r="I31" i="1"/>
  <c r="J31" i="1"/>
  <c r="I32" i="1"/>
  <c r="J32" i="1"/>
  <c r="I33" i="1"/>
  <c r="J33" i="1"/>
  <c r="I34" i="1"/>
  <c r="J34" i="1"/>
  <c r="I35" i="1"/>
  <c r="J35" i="1"/>
  <c r="I36" i="1"/>
  <c r="J36" i="1"/>
  <c r="I38" i="1"/>
  <c r="J38" i="1"/>
  <c r="I39" i="1"/>
  <c r="J39" i="1"/>
  <c r="I40" i="1"/>
  <c r="J40" i="1"/>
  <c r="I41" i="1"/>
  <c r="J41" i="1"/>
  <c r="I44" i="1"/>
  <c r="J44" i="1"/>
  <c r="I45" i="1"/>
  <c r="J45" i="1"/>
  <c r="I46" i="1"/>
  <c r="J46" i="1"/>
  <c r="J47" i="1"/>
  <c r="K47" i="1"/>
  <c r="L47" i="1"/>
  <c r="I50" i="1"/>
  <c r="J50" i="1"/>
  <c r="I51" i="1"/>
  <c r="J51" i="1"/>
  <c r="I52" i="1"/>
  <c r="J52" i="1"/>
  <c r="I53" i="1"/>
  <c r="J53" i="1"/>
  <c r="I54" i="1"/>
  <c r="J54" i="1"/>
  <c r="I55" i="1"/>
  <c r="J55" i="1"/>
  <c r="I56" i="1"/>
  <c r="J56" i="1"/>
  <c r="I57" i="1"/>
  <c r="J57" i="1"/>
  <c r="I58" i="1"/>
  <c r="J58" i="1"/>
  <c r="I59" i="1"/>
  <c r="J59" i="1"/>
  <c r="I2" i="1"/>
  <c r="J2" i="1"/>
  <c r="K20" i="1"/>
  <c r="L20" i="1"/>
  <c r="K23" i="1"/>
  <c r="L23" i="1"/>
  <c r="K26" i="1"/>
  <c r="L26" i="1"/>
  <c r="K27" i="1"/>
  <c r="L27" i="1"/>
  <c r="K28" i="1"/>
  <c r="L28" i="1"/>
  <c r="K31" i="1"/>
  <c r="L31" i="1"/>
  <c r="R5" i="1"/>
  <c r="K3" i="1"/>
  <c r="L3" i="1"/>
  <c r="K5" i="1"/>
  <c r="L5" i="1"/>
  <c r="K7" i="1"/>
  <c r="L7" i="1"/>
  <c r="K9" i="1"/>
  <c r="L9" i="1"/>
  <c r="K11" i="1"/>
  <c r="L11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1" i="1"/>
  <c r="L21" i="1"/>
  <c r="K24" i="1"/>
  <c r="L24" i="1"/>
  <c r="K25" i="1"/>
  <c r="L25" i="1"/>
  <c r="K29" i="1"/>
  <c r="L29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8" i="1"/>
  <c r="L48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2" i="1"/>
  <c r="L2" i="1"/>
  <c r="K12" i="2"/>
  <c r="K11" i="2"/>
  <c r="K10" i="2"/>
  <c r="K6" i="2"/>
  <c r="M11" i="2"/>
  <c r="L11" i="2"/>
  <c r="K9" i="2"/>
  <c r="K8" i="2"/>
  <c r="K7" i="2"/>
  <c r="L12" i="2"/>
  <c r="M12" i="2"/>
  <c r="M7" i="2"/>
  <c r="L7" i="2"/>
  <c r="M9" i="2"/>
  <c r="L9" i="2"/>
  <c r="L10" i="2"/>
  <c r="M10" i="2"/>
  <c r="L8" i="2"/>
  <c r="M8" i="2"/>
  <c r="M6" i="2"/>
  <c r="L6" i="2"/>
</calcChain>
</file>

<file path=xl/sharedStrings.xml><?xml version="1.0" encoding="utf-8"?>
<sst xmlns="http://schemas.openxmlformats.org/spreadsheetml/2006/main" count="105" uniqueCount="40">
  <si>
    <t>Cruise</t>
  </si>
  <si>
    <t>Station</t>
  </si>
  <si>
    <t>Latitude [degrees_north]</t>
  </si>
  <si>
    <t>Longitude [degrees_east]</t>
  </si>
  <si>
    <t>Depth [m]</t>
  </si>
  <si>
    <t>ETSP2010</t>
  </si>
  <si>
    <t>log Syne [cells/ml]</t>
  </si>
  <si>
    <t>cells/field</t>
  </si>
  <si>
    <t>volume filtered (ml)</t>
  </si>
  <si>
    <t>area of filter (um2)</t>
  </si>
  <si>
    <t>syne (cells/ml)</t>
  </si>
  <si>
    <t>fields/filter</t>
  </si>
  <si>
    <t>diam (mm)</t>
  </si>
  <si>
    <t>area (um^2)</t>
  </si>
  <si>
    <t>Area of field (um^2)</t>
  </si>
  <si>
    <t>20X</t>
  </si>
  <si>
    <t>40X</t>
  </si>
  <si>
    <t>station</t>
  </si>
  <si>
    <t>depth</t>
  </si>
  <si>
    <t>fil/10L</t>
  </si>
  <si>
    <t>station 6</t>
  </si>
  <si>
    <t>fil/m^3</t>
  </si>
  <si>
    <t>log</t>
  </si>
  <si>
    <t>ETSP2011</t>
  </si>
  <si>
    <t>ETSP2012</t>
  </si>
  <si>
    <t>ETSP2013</t>
  </si>
  <si>
    <t>ETSP2014</t>
  </si>
  <si>
    <t>ETSP2015</t>
  </si>
  <si>
    <t>ETSP2016</t>
  </si>
  <si>
    <t>fil m-2</t>
  </si>
  <si>
    <t>st 6</t>
  </si>
  <si>
    <t>st 7</t>
  </si>
  <si>
    <t>st 8</t>
  </si>
  <si>
    <t>st 9</t>
  </si>
  <si>
    <t>st 10</t>
  </si>
  <si>
    <t>st 11</t>
  </si>
  <si>
    <t>st 12</t>
  </si>
  <si>
    <t xml:space="preserve"> st 11</t>
  </si>
  <si>
    <t>FC test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</si>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</sst>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E+00"/>
  </numFmts>
  <fonts count="3" x14ac:knownFonts="1">
    <font>
      <sz val="11"/>
      <color theme="1"/>
      <name val="Calibri"/>
      <family val="2"/>
      <scheme val="minor"/>
    </font>
    <font>
      <sz val="12"/>
      <color rgb="FF9C6500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8">
    <xf numFmtId="0" fontId="0" fillId="0" borderId="0" xfId="0"/>
    <xf numFmtId="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" fontId="0" fillId="0" borderId="0" xfId="0" applyNumberFormat="1"/>
    <xf numFmtId="16" fontId="2" fillId="0" borderId="0" xfId="0" applyNumberFormat="1" applyFont="1"/>
    <xf numFmtId="1" fontId="1" fillId="2" borderId="0" xfId="1" applyNumberFormat="1"/>
  </cellXfs>
  <cellStyles count="2">
    <cellStyle name="Neutral" xfId="1" builtinId="2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25"/>
                  <c:y val="0.0573961067366579"/>
                </c:manualLayout>
              </c:layout>
              <c:numFmt formatCode="General" sourceLinked="0"/>
            </c:trendlineLbl>
          </c:trendline>
          <c:xVal>
            <c:numRef>
              <c:f>syne!$K$14:$K$43</c:f>
              <c:numCache>
                <c:formatCode>0</c:formatCode>
                <c:ptCount val="30"/>
                <c:pt idx="0">
                  <c:v>864.9969490114464</c:v>
                </c:pt>
                <c:pt idx="1">
                  <c:v>1412.239916753382</c:v>
                </c:pt>
                <c:pt idx="2">
                  <c:v>367.8955526315789</c:v>
                </c:pt>
                <c:pt idx="3">
                  <c:v>405.7874166666667</c:v>
                </c:pt>
                <c:pt idx="4">
                  <c:v>72.33901315789473</c:v>
                </c:pt>
                <c:pt idx="5">
                  <c:v>3.354069802289282</c:v>
                </c:pt>
                <c:pt idx="6">
                  <c:v>884.4152478668053</c:v>
                </c:pt>
                <c:pt idx="7">
                  <c:v>1019.460689906348</c:v>
                </c:pt>
                <c:pt idx="8">
                  <c:v>3246.386508636836</c:v>
                </c:pt>
                <c:pt idx="9">
                  <c:v>979.7414422476587</c:v>
                </c:pt>
                <c:pt idx="10">
                  <c:v>42.36719750260146</c:v>
                </c:pt>
                <c:pt idx="11">
                  <c:v>5.913754651404787</c:v>
                </c:pt>
                <c:pt idx="12">
                  <c:v>169.4687900104058</c:v>
                </c:pt>
                <c:pt idx="13">
                  <c:v>209.1880376690947</c:v>
                </c:pt>
                <c:pt idx="14">
                  <c:v>317.753981269511</c:v>
                </c:pt>
                <c:pt idx="15">
                  <c:v>582.54896566077</c:v>
                </c:pt>
                <c:pt idx="16">
                  <c:v>33.09937304890738</c:v>
                </c:pt>
                <c:pt idx="17">
                  <c:v>4.413249739854318</c:v>
                </c:pt>
                <c:pt idx="18">
                  <c:v>3023.77075</c:v>
                </c:pt>
                <c:pt idx="19">
                  <c:v>12605.58975</c:v>
                </c:pt>
                <c:pt idx="20">
                  <c:v>16885.9925</c:v>
                </c:pt>
                <c:pt idx="21">
                  <c:v>12974.9542351717</c:v>
                </c:pt>
                <c:pt idx="22">
                  <c:v>145.6372414151925</c:v>
                </c:pt>
                <c:pt idx="23">
                  <c:v>8.60583699271592</c:v>
                </c:pt>
                <c:pt idx="24">
                  <c:v>5694.11375</c:v>
                </c:pt>
                <c:pt idx="25">
                  <c:v>5811.923000000001</c:v>
                </c:pt>
                <c:pt idx="26">
                  <c:v>7579.061750000001</c:v>
                </c:pt>
                <c:pt idx="27">
                  <c:v>6461.658863636363</c:v>
                </c:pt>
                <c:pt idx="28">
                  <c:v>39.27792268470343</c:v>
                </c:pt>
                <c:pt idx="29">
                  <c:v>24.19678305644264</c:v>
                </c:pt>
              </c:numCache>
            </c:numRef>
          </c:xVal>
          <c:yVal>
            <c:numRef>
              <c:f>syne!$N$14:$N$43</c:f>
              <c:numCache>
                <c:formatCode>General</c:formatCode>
                <c:ptCount val="30"/>
                <c:pt idx="0">
                  <c:v>228.3237879391137</c:v>
                </c:pt>
                <c:pt idx="1">
                  <c:v>146.1272242810327</c:v>
                </c:pt>
                <c:pt idx="2">
                  <c:v>127.8613212459037</c:v>
                </c:pt>
                <c:pt idx="3">
                  <c:v>109.5954182107746</c:v>
                </c:pt>
                <c:pt idx="4">
                  <c:v>0.0</c:v>
                </c:pt>
                <c:pt idx="5">
                  <c:v>36.53180607025818</c:v>
                </c:pt>
                <c:pt idx="24">
                  <c:v>1105.08713362531</c:v>
                </c:pt>
                <c:pt idx="25">
                  <c:v>1223.81550335365</c:v>
                </c:pt>
                <c:pt idx="26">
                  <c:v>1223.81550335365</c:v>
                </c:pt>
                <c:pt idx="27">
                  <c:v>1169.017794248262</c:v>
                </c:pt>
                <c:pt idx="28">
                  <c:v>118.7283697283391</c:v>
                </c:pt>
                <c:pt idx="29">
                  <c:v>63.93066062295182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0256552"/>
        <c:axId val="540259352"/>
      </c:scatterChart>
      <c:valAx>
        <c:axId val="5402565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540259352"/>
        <c:crosses val="autoZero"/>
        <c:crossBetween val="midCat"/>
      </c:valAx>
      <c:valAx>
        <c:axId val="5402593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5402565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tricho!$O$6:$O$12</c:f>
              <c:strCache>
                <c:ptCount val="7"/>
                <c:pt idx="0">
                  <c:v>st 6</c:v>
                </c:pt>
                <c:pt idx="1">
                  <c:v>st 7</c:v>
                </c:pt>
                <c:pt idx="2">
                  <c:v>st 8</c:v>
                </c:pt>
                <c:pt idx="3">
                  <c:v>st 9</c:v>
                </c:pt>
                <c:pt idx="4">
                  <c:v>st 10</c:v>
                </c:pt>
                <c:pt idx="5">
                  <c:v> st 11</c:v>
                </c:pt>
                <c:pt idx="6">
                  <c:v>st 12</c:v>
                </c:pt>
              </c:strCache>
            </c:strRef>
          </c:cat>
          <c:val>
            <c:numRef>
              <c:f>tricho!$P$6:$P$12</c:f>
              <c:numCache>
                <c:formatCode>0.0E+00</c:formatCode>
                <c:ptCount val="7"/>
                <c:pt idx="0">
                  <c:v>5250.0</c:v>
                </c:pt>
                <c:pt idx="1">
                  <c:v>9000.0</c:v>
                </c:pt>
                <c:pt idx="2">
                  <c:v>114500.0</c:v>
                </c:pt>
                <c:pt idx="3">
                  <c:v>170750.0</c:v>
                </c:pt>
                <c:pt idx="4">
                  <c:v>499500.0</c:v>
                </c:pt>
                <c:pt idx="5">
                  <c:v>610000.0</c:v>
                </c:pt>
                <c:pt idx="6">
                  <c:v>75000.0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6575736"/>
        <c:axId val="496578744"/>
      </c:barChart>
      <c:catAx>
        <c:axId val="496575736"/>
        <c:scaling>
          <c:orientation val="minMax"/>
        </c:scaling>
        <c:delete val="0"/>
        <c:axPos val="b"/>
        <c:majorTickMark val="out"/>
        <c:minorTickMark val="none"/>
        <c:tickLblPos val="nextTo"/>
        <c:crossAx val="496578744"/>
        <c:crosses val="autoZero"/>
        <c:auto val="1"/>
        <c:lblAlgn val="ctr"/>
        <c:lblOffset val="100"/>
        <c:noMultiLvlLbl val="0"/>
      </c:catAx>
      <c:valAx>
        <c:axId val="496578744"/>
        <c:scaling>
          <c:orientation val="minMax"/>
        </c:scaling>
        <c:delete val="0"/>
        <c:axPos val="l"/>
        <c:majorGridlines/>
        <c:numFmt formatCode="0.0E+00" sourceLinked="1"/>
        <c:majorTickMark val="out"/>
        <c:minorTickMark val="none"/>
        <c:tickLblPos val="nextTo"/>
        <c:crossAx val="4965757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508000</xdr:colOff>
      <xdr:row>17</xdr:row>
      <xdr:rowOff>174625</xdr:rowOff>
    </xdr:from>
    <xdr:to>
      <xdr:col>22</xdr:col>
      <xdr:colOff>82550</xdr:colOff>
      <xdr:row>32</xdr:row>
      <xdr:rowOff>60325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352425</xdr:colOff>
      <xdr:row>13</xdr:row>
      <xdr:rowOff>123825</xdr:rowOff>
    </xdr:from>
    <xdr:to>
      <xdr:col>16</xdr:col>
      <xdr:colOff>47625</xdr:colOff>
      <xdr:row>28</xdr:row>
      <xdr:rowOff>9525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tabSelected="1" topLeftCell="A9" workbookViewId="0">
      <selection activeCell="K39" sqref="K39"/>
    </sheetView>
  </sheetViews>
  <sheetFormatPr baseColWidth="10" defaultColWidth="8.83203125" defaultRowHeight="15" x14ac:dyDescent="0"/>
  <cols>
    <col min="7" max="7" width="10.5" customWidth="1"/>
    <col min="8" max="8" width="14.6640625" customWidth="1"/>
    <col min="9" max="9" width="17.5" customWidth="1"/>
    <col min="10" max="10" width="11.6640625" customWidth="1"/>
    <col min="11" max="11" width="14.1640625" style="7" customWidth="1"/>
    <col min="12" max="12" width="8.83203125" style="2"/>
    <col min="18" max="18" width="10" bestFit="1" customWidth="1"/>
  </cols>
  <sheetData>
    <row r="1" spans="1:18">
      <c r="A1" t="s">
        <v>0</v>
      </c>
      <c r="B1" t="s">
        <v>39</v>
      </c>
      <c r="C1" t="s">
        <v>1</v>
      </c>
      <c r="D1" t="s">
        <v>2</v>
      </c>
      <c r="E1" t="s">
        <v>3</v>
      </c>
      <c r="F1" t="s">
        <v>4</v>
      </c>
      <c r="G1" t="s">
        <v>7</v>
      </c>
      <c r="H1" t="s">
        <v>8</v>
      </c>
      <c r="I1" t="s">
        <v>9</v>
      </c>
      <c r="J1" t="s">
        <v>11</v>
      </c>
      <c r="K1" s="7" t="s">
        <v>10</v>
      </c>
      <c r="L1" s="2" t="s">
        <v>6</v>
      </c>
      <c r="N1" t="s">
        <v>38</v>
      </c>
    </row>
    <row r="2" spans="1:18">
      <c r="A2" t="s">
        <v>5</v>
      </c>
      <c r="B2" s="5">
        <v>40210</v>
      </c>
      <c r="C2">
        <v>1</v>
      </c>
      <c r="D2">
        <v>-20</v>
      </c>
      <c r="E2">
        <v>280</v>
      </c>
      <c r="F2">
        <v>10</v>
      </c>
      <c r="G2">
        <v>33.9</v>
      </c>
      <c r="H2">
        <v>21</v>
      </c>
      <c r="I2">
        <f>$R$4</f>
        <v>188691148.75</v>
      </c>
      <c r="J2" s="3">
        <f>I2/$R$9</f>
        <v>1963.4875</v>
      </c>
      <c r="K2" s="7">
        <f>G2*J2/H2</f>
        <v>3169.6298214285712</v>
      </c>
      <c r="L2" s="2">
        <f>LOG(K2)</f>
        <v>3.5010085442687227</v>
      </c>
    </row>
    <row r="3" spans="1:18">
      <c r="A3" t="s">
        <v>5</v>
      </c>
      <c r="B3" s="6">
        <v>40210</v>
      </c>
      <c r="C3">
        <v>1</v>
      </c>
      <c r="D3">
        <v>-20</v>
      </c>
      <c r="E3">
        <v>280</v>
      </c>
      <c r="F3">
        <v>40</v>
      </c>
      <c r="G3">
        <v>34.6</v>
      </c>
      <c r="H3">
        <v>20</v>
      </c>
      <c r="I3">
        <f>$R$4</f>
        <v>188691148.75</v>
      </c>
      <c r="J3" s="3">
        <f>I3/$R$9</f>
        <v>1963.4875</v>
      </c>
      <c r="K3" s="7">
        <f>G3*J3/H3</f>
        <v>3396.8333749999997</v>
      </c>
      <c r="L3" s="2">
        <f t="shared" ref="L3:L61" si="0">LOG(K3)</f>
        <v>3.5310742439283551</v>
      </c>
      <c r="Q3" t="s">
        <v>12</v>
      </c>
      <c r="R3" t="s">
        <v>13</v>
      </c>
    </row>
    <row r="4" spans="1:18">
      <c r="A4" t="s">
        <v>5</v>
      </c>
      <c r="B4" s="6">
        <v>40210</v>
      </c>
      <c r="C4">
        <v>1</v>
      </c>
      <c r="D4">
        <v>-20</v>
      </c>
      <c r="E4">
        <v>280</v>
      </c>
      <c r="F4">
        <v>60</v>
      </c>
      <c r="G4">
        <v>12.4</v>
      </c>
      <c r="H4">
        <v>20</v>
      </c>
      <c r="I4">
        <f>$R$4</f>
        <v>188691148.75</v>
      </c>
      <c r="J4" s="3">
        <f>I4/$R$9</f>
        <v>1963.4875</v>
      </c>
      <c r="K4" s="7">
        <f>G4*J4/H4</f>
        <v>1217.3622499999999</v>
      </c>
      <c r="L4" s="2">
        <f t="shared" si="0"/>
        <v>3.0854198302978135</v>
      </c>
      <c r="Q4">
        <v>15.5</v>
      </c>
      <c r="R4">
        <f>((15.5/2)^2*3.14158)*10^6</f>
        <v>188691148.75</v>
      </c>
    </row>
    <row r="5" spans="1:18">
      <c r="A5" t="s">
        <v>5</v>
      </c>
      <c r="B5" s="6">
        <v>40210</v>
      </c>
      <c r="C5">
        <v>1</v>
      </c>
      <c r="D5">
        <v>-20</v>
      </c>
      <c r="E5">
        <v>280</v>
      </c>
      <c r="F5">
        <v>75</v>
      </c>
      <c r="G5">
        <v>5</v>
      </c>
      <c r="H5">
        <v>51</v>
      </c>
      <c r="I5">
        <f>$R$4</f>
        <v>188691148.75</v>
      </c>
      <c r="J5" s="3">
        <f>I5/$R$9</f>
        <v>1963.4875</v>
      </c>
      <c r="K5" s="7">
        <f>G5*J5/H5</f>
        <v>192.49877450980392</v>
      </c>
      <c r="L5" s="2">
        <f t="shared" si="0"/>
        <v>2.2844279690376421</v>
      </c>
      <c r="Q5">
        <v>18</v>
      </c>
      <c r="R5">
        <f>((18/2)^2*3.14158)*10^6</f>
        <v>254467979.99999997</v>
      </c>
    </row>
    <row r="6" spans="1:18">
      <c r="A6" t="s">
        <v>5</v>
      </c>
      <c r="B6" s="6">
        <v>40210</v>
      </c>
      <c r="C6">
        <v>1</v>
      </c>
      <c r="D6">
        <v>-20</v>
      </c>
      <c r="E6">
        <v>280</v>
      </c>
      <c r="F6">
        <v>100</v>
      </c>
      <c r="G6">
        <v>4.5</v>
      </c>
      <c r="H6">
        <v>80</v>
      </c>
      <c r="I6">
        <f>$R$4</f>
        <v>188691148.75</v>
      </c>
      <c r="J6" s="3">
        <f>I6/$R$9</f>
        <v>1963.4875</v>
      </c>
      <c r="K6" s="7">
        <f>G6*J6/H6</f>
        <v>110.446171875</v>
      </c>
      <c r="L6" s="2">
        <f t="shared" si="0"/>
        <v>2.0431506675829598</v>
      </c>
    </row>
    <row r="7" spans="1:18">
      <c r="A7" t="s">
        <v>5</v>
      </c>
      <c r="B7" s="6">
        <v>40210</v>
      </c>
      <c r="C7">
        <v>1</v>
      </c>
      <c r="D7">
        <v>-20</v>
      </c>
      <c r="E7">
        <v>280</v>
      </c>
      <c r="F7">
        <v>150</v>
      </c>
      <c r="G7">
        <v>4.5</v>
      </c>
      <c r="H7">
        <v>90</v>
      </c>
      <c r="I7">
        <f>$R$4</f>
        <v>188691148.75</v>
      </c>
      <c r="J7" s="3">
        <f>I7/$R$9</f>
        <v>1963.4875</v>
      </c>
      <c r="K7" s="7">
        <f>G7*J7/H7</f>
        <v>98.174374999999998</v>
      </c>
      <c r="L7" s="2">
        <f t="shared" si="0"/>
        <v>1.9919981451355784</v>
      </c>
      <c r="R7" t="s">
        <v>14</v>
      </c>
    </row>
    <row r="8" spans="1:18">
      <c r="A8" t="s">
        <v>5</v>
      </c>
      <c r="B8" s="5">
        <v>40212</v>
      </c>
      <c r="C8">
        <v>2</v>
      </c>
      <c r="D8">
        <v>-20</v>
      </c>
      <c r="E8">
        <v>275</v>
      </c>
      <c r="F8">
        <v>10</v>
      </c>
      <c r="G8">
        <v>12.4</v>
      </c>
      <c r="H8">
        <v>120</v>
      </c>
      <c r="I8">
        <f>$R$4</f>
        <v>188691148.75</v>
      </c>
      <c r="J8" s="3">
        <f>I8/$R$9</f>
        <v>1963.4875</v>
      </c>
      <c r="K8" s="7">
        <f>G8*J8/H8</f>
        <v>202.89370833333334</v>
      </c>
      <c r="L8" s="2">
        <f t="shared" si="0"/>
        <v>2.3072685799141697</v>
      </c>
      <c r="Q8" t="s">
        <v>15</v>
      </c>
      <c r="R8">
        <v>384400</v>
      </c>
    </row>
    <row r="9" spans="1:18">
      <c r="A9" t="s">
        <v>5</v>
      </c>
      <c r="B9" s="5">
        <v>40212</v>
      </c>
      <c r="C9">
        <v>2</v>
      </c>
      <c r="D9">
        <v>-20</v>
      </c>
      <c r="E9">
        <v>275</v>
      </c>
      <c r="F9">
        <v>40</v>
      </c>
      <c r="G9">
        <v>10.8</v>
      </c>
      <c r="H9">
        <v>45</v>
      </c>
      <c r="I9">
        <f>$R$4</f>
        <v>188691148.75</v>
      </c>
      <c r="J9" s="3">
        <f>I9/$R$9</f>
        <v>1963.4875</v>
      </c>
      <c r="K9" s="7">
        <f>G9*J9/H9</f>
        <v>471.23700000000002</v>
      </c>
      <c r="L9" s="2">
        <f t="shared" si="0"/>
        <v>2.6732393825111656</v>
      </c>
      <c r="Q9" t="s">
        <v>16</v>
      </c>
      <c r="R9">
        <v>96100</v>
      </c>
    </row>
    <row r="10" spans="1:18">
      <c r="A10" t="s">
        <v>5</v>
      </c>
      <c r="B10" s="5">
        <v>40212</v>
      </c>
      <c r="C10">
        <v>2</v>
      </c>
      <c r="D10">
        <v>-20</v>
      </c>
      <c r="E10">
        <v>275</v>
      </c>
      <c r="F10">
        <v>80</v>
      </c>
      <c r="G10">
        <v>12.5</v>
      </c>
      <c r="H10">
        <v>30</v>
      </c>
      <c r="I10">
        <f>$R$4</f>
        <v>188691148.75</v>
      </c>
      <c r="J10" s="3">
        <f>I10/$R$9</f>
        <v>1963.4875</v>
      </c>
      <c r="K10" s="7">
        <f>G10*J10/H10</f>
        <v>818.11979166666663</v>
      </c>
      <c r="L10" s="2">
        <f t="shared" si="0"/>
        <v>2.9128168990879537</v>
      </c>
    </row>
    <row r="11" spans="1:18">
      <c r="A11" t="s">
        <v>5</v>
      </c>
      <c r="B11" s="5">
        <v>40212</v>
      </c>
      <c r="C11">
        <v>2</v>
      </c>
      <c r="D11">
        <v>-20</v>
      </c>
      <c r="E11">
        <v>275</v>
      </c>
      <c r="F11">
        <v>100</v>
      </c>
      <c r="G11">
        <v>9.3000000000000007</v>
      </c>
      <c r="H11">
        <v>30</v>
      </c>
      <c r="I11">
        <f>$R$4</f>
        <v>188691148.75</v>
      </c>
      <c r="J11" s="3">
        <f>I11/$R$9</f>
        <v>1963.4875</v>
      </c>
      <c r="K11" s="7">
        <f>G11*J11/H11</f>
        <v>608.68112499999995</v>
      </c>
      <c r="L11" s="2">
        <f t="shared" si="0"/>
        <v>2.7843898346338323</v>
      </c>
    </row>
    <row r="12" spans="1:18">
      <c r="A12" t="s">
        <v>5</v>
      </c>
      <c r="B12" s="5">
        <v>40212</v>
      </c>
      <c r="C12">
        <v>2</v>
      </c>
      <c r="D12">
        <v>-20</v>
      </c>
      <c r="E12">
        <v>275</v>
      </c>
      <c r="F12">
        <v>120</v>
      </c>
      <c r="G12">
        <v>1.5</v>
      </c>
      <c r="H12">
        <v>200</v>
      </c>
      <c r="I12">
        <f>((18/2)^2*3.14158)*10^6</f>
        <v>254467979.99999997</v>
      </c>
      <c r="J12" s="3">
        <f>I12/$R$9</f>
        <v>2647.9498439125909</v>
      </c>
      <c r="K12" s="7">
        <f>G12*J12/H12</f>
        <v>19.859623829344432</v>
      </c>
      <c r="L12" s="2">
        <f t="shared" si="0"/>
        <v>1.2979710180572888</v>
      </c>
    </row>
    <row r="13" spans="1:18">
      <c r="A13" t="s">
        <v>5</v>
      </c>
      <c r="B13" s="5">
        <v>40212</v>
      </c>
      <c r="C13">
        <v>2</v>
      </c>
      <c r="D13">
        <v>-20</v>
      </c>
      <c r="E13">
        <v>275</v>
      </c>
      <c r="F13">
        <v>150</v>
      </c>
      <c r="G13">
        <v>0.4</v>
      </c>
      <c r="H13">
        <v>300</v>
      </c>
      <c r="I13">
        <f>((18/2)^2*3.14158)*10^6</f>
        <v>254467979.99999997</v>
      </c>
      <c r="J13" s="3">
        <f>I13/$R$9</f>
        <v>2647.9498439125909</v>
      </c>
      <c r="K13" s="7">
        <f>G13*J13/H13</f>
        <v>3.5305997918834549</v>
      </c>
      <c r="L13" s="2">
        <f t="shared" si="0"/>
        <v>0.54784849127388879</v>
      </c>
    </row>
    <row r="14" spans="1:18">
      <c r="A14" t="s">
        <v>5</v>
      </c>
      <c r="B14" s="5">
        <v>40214</v>
      </c>
      <c r="C14">
        <v>3</v>
      </c>
      <c r="D14">
        <v>-20</v>
      </c>
      <c r="E14">
        <v>270</v>
      </c>
      <c r="F14">
        <v>10</v>
      </c>
      <c r="G14">
        <v>98</v>
      </c>
      <c r="H14">
        <v>300</v>
      </c>
      <c r="I14">
        <f>((18/2)^2*3.14158)*10^6</f>
        <v>254467979.99999997</v>
      </c>
      <c r="J14" s="3">
        <f>I14/$R$9</f>
        <v>2647.9498439125909</v>
      </c>
      <c r="K14" s="7">
        <f>G14*J14/H14</f>
        <v>864.99694901144642</v>
      </c>
      <c r="L14" s="2">
        <f t="shared" si="0"/>
        <v>2.9370145756384214</v>
      </c>
      <c r="N14">
        <v>228.32378793911369</v>
      </c>
    </row>
    <row r="15" spans="1:18">
      <c r="A15" t="s">
        <v>5</v>
      </c>
      <c r="B15" s="5">
        <v>40214</v>
      </c>
      <c r="C15">
        <v>3</v>
      </c>
      <c r="D15">
        <v>-20</v>
      </c>
      <c r="E15">
        <v>270</v>
      </c>
      <c r="F15">
        <v>40</v>
      </c>
      <c r="G15">
        <v>160</v>
      </c>
      <c r="H15">
        <v>300</v>
      </c>
      <c r="I15">
        <f>((18/2)^2*3.14158)*10^6</f>
        <v>254467979.99999997</v>
      </c>
      <c r="J15" s="3">
        <f>I15/$R$9</f>
        <v>2647.9498439125909</v>
      </c>
      <c r="K15" s="7">
        <f>G15*J15/H15</f>
        <v>1412.2399167533817</v>
      </c>
      <c r="L15" s="2">
        <f t="shared" si="0"/>
        <v>3.1499084826018509</v>
      </c>
      <c r="N15">
        <v>146.12722428103274</v>
      </c>
    </row>
    <row r="16" spans="1:18">
      <c r="A16" t="s">
        <v>5</v>
      </c>
      <c r="B16" s="5">
        <v>40214</v>
      </c>
      <c r="C16">
        <v>3</v>
      </c>
      <c r="D16">
        <v>-20</v>
      </c>
      <c r="E16">
        <v>270</v>
      </c>
      <c r="F16">
        <v>70</v>
      </c>
      <c r="G16">
        <v>17.8</v>
      </c>
      <c r="H16">
        <v>95</v>
      </c>
      <c r="I16">
        <f>$R$4</f>
        <v>188691148.75</v>
      </c>
      <c r="J16" s="3">
        <f>I16/$R$9</f>
        <v>1963.4875</v>
      </c>
      <c r="K16" s="7">
        <f>G16*J16/H16</f>
        <v>367.89555263157894</v>
      </c>
      <c r="L16" s="2">
        <f t="shared" si="0"/>
        <v>2.5657245378196056</v>
      </c>
      <c r="N16">
        <v>127.86132124590365</v>
      </c>
    </row>
    <row r="17" spans="1:14">
      <c r="A17" t="s">
        <v>5</v>
      </c>
      <c r="B17" s="5">
        <v>40214</v>
      </c>
      <c r="C17">
        <v>3</v>
      </c>
      <c r="D17">
        <v>-20</v>
      </c>
      <c r="E17">
        <v>270</v>
      </c>
      <c r="F17">
        <v>10</v>
      </c>
      <c r="G17">
        <v>12.4</v>
      </c>
      <c r="H17">
        <v>60</v>
      </c>
      <c r="I17">
        <f>$R$4</f>
        <v>188691148.75</v>
      </c>
      <c r="J17" s="3">
        <f>I17/$R$9</f>
        <v>1963.4875</v>
      </c>
      <c r="K17" s="7">
        <f>G17*J17/H17</f>
        <v>405.78741666666667</v>
      </c>
      <c r="L17" s="2">
        <f t="shared" si="0"/>
        <v>2.6082985755781509</v>
      </c>
      <c r="N17">
        <v>109.59541821077457</v>
      </c>
    </row>
    <row r="18" spans="1:14">
      <c r="A18" t="s">
        <v>5</v>
      </c>
      <c r="B18" s="5">
        <v>40214</v>
      </c>
      <c r="C18">
        <v>3</v>
      </c>
      <c r="D18">
        <v>-20</v>
      </c>
      <c r="E18">
        <v>270</v>
      </c>
      <c r="F18">
        <v>130</v>
      </c>
      <c r="G18">
        <v>2.8</v>
      </c>
      <c r="H18">
        <v>76</v>
      </c>
      <c r="I18">
        <f>$R$4</f>
        <v>188691148.75</v>
      </c>
      <c r="J18" s="3">
        <f>I18/$R$9</f>
        <v>1963.4875</v>
      </c>
      <c r="K18" s="7">
        <f>G18*J18/H18</f>
        <v>72.339013157894726</v>
      </c>
      <c r="L18" s="2">
        <f t="shared" si="0"/>
        <v>1.8593725798609875</v>
      </c>
      <c r="N18">
        <v>0</v>
      </c>
    </row>
    <row r="19" spans="1:14">
      <c r="A19" t="s">
        <v>5</v>
      </c>
      <c r="B19" s="5">
        <v>40214</v>
      </c>
      <c r="C19">
        <v>3</v>
      </c>
      <c r="D19">
        <v>-20</v>
      </c>
      <c r="E19">
        <v>270</v>
      </c>
      <c r="F19">
        <v>180</v>
      </c>
      <c r="G19">
        <v>0.38</v>
      </c>
      <c r="H19">
        <v>300</v>
      </c>
      <c r="I19">
        <f t="shared" ref="I19:I31" si="1">((18/2)^2*3.14158)*10^6</f>
        <v>254467979.99999997</v>
      </c>
      <c r="J19" s="3">
        <f>I19/$R$9</f>
        <v>2647.9498439125909</v>
      </c>
      <c r="K19" s="7">
        <f>G19*J19/H19</f>
        <v>3.3540698022892821</v>
      </c>
      <c r="L19" s="2">
        <f t="shared" si="0"/>
        <v>0.52557209656273651</v>
      </c>
      <c r="N19">
        <v>36.531806070258185</v>
      </c>
    </row>
    <row r="20" spans="1:14">
      <c r="A20" t="s">
        <v>5</v>
      </c>
      <c r="B20" s="5">
        <v>40216</v>
      </c>
      <c r="C20">
        <v>4</v>
      </c>
      <c r="D20">
        <v>-20</v>
      </c>
      <c r="E20" s="1">
        <v>265</v>
      </c>
      <c r="F20">
        <v>10</v>
      </c>
      <c r="G20">
        <v>33.4</v>
      </c>
      <c r="H20">
        <v>100</v>
      </c>
      <c r="I20">
        <f t="shared" si="1"/>
        <v>254467979.99999997</v>
      </c>
      <c r="J20" s="3">
        <f>I20/$R$9</f>
        <v>2647.9498439125909</v>
      </c>
      <c r="K20" s="7">
        <f>G20*J20/H20</f>
        <v>884.41524786680532</v>
      </c>
      <c r="L20" s="2">
        <f t="shared" si="0"/>
        <v>2.946656221477153</v>
      </c>
    </row>
    <row r="21" spans="1:14">
      <c r="A21" t="s">
        <v>5</v>
      </c>
      <c r="B21" s="5">
        <v>40216</v>
      </c>
      <c r="C21">
        <v>4</v>
      </c>
      <c r="D21">
        <v>-20</v>
      </c>
      <c r="E21" s="1">
        <v>265</v>
      </c>
      <c r="F21">
        <v>40</v>
      </c>
      <c r="G21">
        <v>38.5</v>
      </c>
      <c r="H21">
        <v>100</v>
      </c>
      <c r="I21">
        <f t="shared" si="1"/>
        <v>254467979.99999997</v>
      </c>
      <c r="J21" s="3">
        <f>I21/$R$9</f>
        <v>2647.9498439125909</v>
      </c>
      <c r="K21" s="7">
        <f>G21*J21/H21</f>
        <v>1019.4606899063475</v>
      </c>
      <c r="L21" s="2">
        <f t="shared" si="0"/>
        <v>3.0083704841740895</v>
      </c>
    </row>
    <row r="22" spans="1:14">
      <c r="A22" t="s">
        <v>5</v>
      </c>
      <c r="B22" s="5">
        <v>40216</v>
      </c>
      <c r="C22">
        <v>4</v>
      </c>
      <c r="D22">
        <v>-20</v>
      </c>
      <c r="E22" s="1">
        <v>265</v>
      </c>
      <c r="F22">
        <v>70</v>
      </c>
      <c r="G22">
        <v>122.6</v>
      </c>
      <c r="H22">
        <v>100</v>
      </c>
      <c r="I22">
        <f t="shared" si="1"/>
        <v>254467979.99999997</v>
      </c>
      <c r="J22" s="3">
        <f>I22/$R$9</f>
        <v>2647.9498439125909</v>
      </c>
      <c r="K22" s="7">
        <f>G22*J22/H22</f>
        <v>3246.386508636836</v>
      </c>
      <c r="L22" s="2">
        <f t="shared" si="0"/>
        <v>3.5114002248479848</v>
      </c>
    </row>
    <row r="23" spans="1:14">
      <c r="A23" t="s">
        <v>5</v>
      </c>
      <c r="B23" s="5">
        <v>40216</v>
      </c>
      <c r="C23">
        <v>4</v>
      </c>
      <c r="D23">
        <v>-20</v>
      </c>
      <c r="E23" s="1">
        <v>265</v>
      </c>
      <c r="F23">
        <v>100</v>
      </c>
      <c r="G23">
        <v>37</v>
      </c>
      <c r="H23">
        <v>100</v>
      </c>
      <c r="I23">
        <f t="shared" si="1"/>
        <v>254467979.99999997</v>
      </c>
      <c r="J23" s="3">
        <f>I23/$R$9</f>
        <v>2647.9498439125909</v>
      </c>
      <c r="K23" s="7">
        <f>G23*J23/H23</f>
        <v>979.74144224765871</v>
      </c>
      <c r="L23" s="2">
        <f t="shared" si="0"/>
        <v>2.9911114787325839</v>
      </c>
    </row>
    <row r="24" spans="1:14">
      <c r="A24" t="s">
        <v>5</v>
      </c>
      <c r="B24" s="5">
        <v>40216</v>
      </c>
      <c r="C24">
        <v>4</v>
      </c>
      <c r="D24">
        <v>-20</v>
      </c>
      <c r="E24" s="1">
        <v>265</v>
      </c>
      <c r="F24">
        <v>125</v>
      </c>
      <c r="G24">
        <v>3.2</v>
      </c>
      <c r="H24">
        <v>200</v>
      </c>
      <c r="I24">
        <f t="shared" si="1"/>
        <v>254467979.99999997</v>
      </c>
      <c r="J24" s="3">
        <f>I24/$R$9</f>
        <v>2647.9498439125909</v>
      </c>
      <c r="K24" s="7">
        <f>G24*J24/H24</f>
        <v>42.367197502601456</v>
      </c>
      <c r="L24" s="2">
        <f t="shared" si="0"/>
        <v>1.6270297373215135</v>
      </c>
    </row>
    <row r="25" spans="1:14">
      <c r="A25" t="s">
        <v>5</v>
      </c>
      <c r="B25" s="5">
        <v>40216</v>
      </c>
      <c r="C25">
        <v>4</v>
      </c>
      <c r="D25">
        <v>-20</v>
      </c>
      <c r="E25" s="1">
        <v>265</v>
      </c>
      <c r="F25">
        <v>170</v>
      </c>
      <c r="G25">
        <v>0.67</v>
      </c>
      <c r="H25">
        <v>300</v>
      </c>
      <c r="I25">
        <f t="shared" si="1"/>
        <v>254467979.99999997</v>
      </c>
      <c r="J25" s="3">
        <f>I25/$R$9</f>
        <v>2647.9498439125909</v>
      </c>
      <c r="K25" s="7">
        <f>G25*J25/H25</f>
        <v>5.913754651404787</v>
      </c>
      <c r="L25" s="2">
        <f t="shared" si="0"/>
        <v>0.77186330264675274</v>
      </c>
    </row>
    <row r="26" spans="1:14">
      <c r="A26" t="s">
        <v>5</v>
      </c>
      <c r="B26" s="5">
        <v>40218</v>
      </c>
      <c r="C26">
        <v>5</v>
      </c>
      <c r="D26">
        <v>-20</v>
      </c>
      <c r="E26" s="1">
        <v>260</v>
      </c>
      <c r="F26" s="1">
        <v>10</v>
      </c>
      <c r="G26" s="1">
        <v>6.4</v>
      </c>
      <c r="H26" s="1">
        <v>100</v>
      </c>
      <c r="I26">
        <f t="shared" si="1"/>
        <v>254467979.99999997</v>
      </c>
      <c r="J26" s="3">
        <f>I26/$R$9</f>
        <v>2647.9498439125909</v>
      </c>
      <c r="K26" s="7">
        <f>G26*J26/H26</f>
        <v>169.46879001040583</v>
      </c>
      <c r="L26" s="2">
        <f t="shared" si="0"/>
        <v>2.229089728649476</v>
      </c>
    </row>
    <row r="27" spans="1:14">
      <c r="A27" t="s">
        <v>5</v>
      </c>
      <c r="B27" s="5">
        <v>40218</v>
      </c>
      <c r="C27">
        <v>5</v>
      </c>
      <c r="D27">
        <v>-20</v>
      </c>
      <c r="E27" s="1">
        <v>260</v>
      </c>
      <c r="F27" s="1">
        <v>40</v>
      </c>
      <c r="G27" s="1">
        <v>7.9</v>
      </c>
      <c r="H27" s="1">
        <v>100</v>
      </c>
      <c r="I27">
        <f t="shared" si="1"/>
        <v>254467979.99999997</v>
      </c>
      <c r="J27" s="3">
        <f>I27/$R$9</f>
        <v>2647.9498439125909</v>
      </c>
      <c r="K27" s="7">
        <f>G27*J27/H27</f>
        <v>209.18803766909471</v>
      </c>
      <c r="L27" s="2">
        <f t="shared" si="0"/>
        <v>2.3205368459560303</v>
      </c>
    </row>
    <row r="28" spans="1:14">
      <c r="A28" t="s">
        <v>5</v>
      </c>
      <c r="B28" s="5">
        <v>40218</v>
      </c>
      <c r="C28">
        <v>5</v>
      </c>
      <c r="D28">
        <v>-20</v>
      </c>
      <c r="E28" s="1">
        <v>260</v>
      </c>
      <c r="F28" s="1">
        <v>80</v>
      </c>
      <c r="G28" s="1">
        <v>12</v>
      </c>
      <c r="H28" s="1">
        <v>100</v>
      </c>
      <c r="I28">
        <f t="shared" si="1"/>
        <v>254467979.99999997</v>
      </c>
      <c r="J28" s="3">
        <f>I28/$R$9</f>
        <v>2647.9498439125909</v>
      </c>
      <c r="K28" s="7">
        <f>G28*J28/H28</f>
        <v>317.75398126951092</v>
      </c>
      <c r="L28" s="2">
        <f t="shared" si="0"/>
        <v>2.5020910007132136</v>
      </c>
    </row>
    <row r="29" spans="1:14">
      <c r="A29" t="s">
        <v>5</v>
      </c>
      <c r="B29" s="5">
        <v>40218</v>
      </c>
      <c r="C29">
        <v>5</v>
      </c>
      <c r="D29">
        <v>-20</v>
      </c>
      <c r="E29" s="1">
        <v>260</v>
      </c>
      <c r="F29" s="1">
        <v>135</v>
      </c>
      <c r="G29" s="1">
        <v>22</v>
      </c>
      <c r="H29" s="1">
        <v>100</v>
      </c>
      <c r="I29">
        <f t="shared" si="1"/>
        <v>254467979.99999997</v>
      </c>
      <c r="J29" s="3">
        <f>I29/$R$9</f>
        <v>2647.9498439125909</v>
      </c>
      <c r="K29" s="7">
        <f>G29*J29/H29</f>
        <v>582.54896566077002</v>
      </c>
      <c r="L29" s="2">
        <f t="shared" si="0"/>
        <v>2.7653324354877951</v>
      </c>
    </row>
    <row r="30" spans="1:14">
      <c r="A30" t="s">
        <v>5</v>
      </c>
      <c r="B30" s="5">
        <v>40218</v>
      </c>
      <c r="C30">
        <v>5</v>
      </c>
      <c r="D30">
        <v>-20</v>
      </c>
      <c r="E30" s="1">
        <v>260</v>
      </c>
      <c r="F30" s="1">
        <v>150</v>
      </c>
      <c r="G30" s="1">
        <v>2.5</v>
      </c>
      <c r="H30" s="1">
        <v>200</v>
      </c>
      <c r="I30">
        <f t="shared" si="1"/>
        <v>254467979.99999997</v>
      </c>
      <c r="J30" s="3">
        <f>I30/$R$9</f>
        <v>2647.9498439125909</v>
      </c>
      <c r="K30" s="7">
        <f>G30*J30/H30</f>
        <v>33.099373048907388</v>
      </c>
      <c r="L30" s="2">
        <f t="shared" si="0"/>
        <v>1.5198197676736451</v>
      </c>
    </row>
    <row r="31" spans="1:14">
      <c r="A31" t="s">
        <v>5</v>
      </c>
      <c r="B31" s="5">
        <v>40218</v>
      </c>
      <c r="C31">
        <v>5</v>
      </c>
      <c r="D31">
        <v>-20</v>
      </c>
      <c r="E31" s="1">
        <v>260</v>
      </c>
      <c r="F31" s="1">
        <v>200</v>
      </c>
      <c r="G31" s="1">
        <v>0.5</v>
      </c>
      <c r="H31" s="1">
        <v>300</v>
      </c>
      <c r="I31">
        <f t="shared" si="1"/>
        <v>254467979.99999997</v>
      </c>
      <c r="J31" s="3">
        <f>I31/$R$9</f>
        <v>2647.9498439125909</v>
      </c>
      <c r="K31" s="7">
        <f>G31*J31/H31</f>
        <v>4.4132497398543187</v>
      </c>
      <c r="L31" s="2">
        <f t="shared" si="0"/>
        <v>0.64475850428194514</v>
      </c>
    </row>
    <row r="32" spans="1:14">
      <c r="A32" t="s">
        <v>5</v>
      </c>
      <c r="B32" s="5">
        <v>40221</v>
      </c>
      <c r="C32">
        <v>6</v>
      </c>
      <c r="D32">
        <v>-15</v>
      </c>
      <c r="E32" s="1">
        <v>260</v>
      </c>
      <c r="F32" s="1">
        <v>10</v>
      </c>
      <c r="G32" s="1">
        <v>7.7</v>
      </c>
      <c r="H32" s="1">
        <v>5</v>
      </c>
      <c r="I32">
        <f>$R$4</f>
        <v>188691148.75</v>
      </c>
      <c r="J32" s="3">
        <f>I32/$R$9</f>
        <v>1963.4875</v>
      </c>
      <c r="K32" s="7">
        <f>G32*J32/H32</f>
        <v>3023.7707500000001</v>
      </c>
      <c r="L32" s="2">
        <f t="shared" si="0"/>
        <v>3.4805488616360227</v>
      </c>
    </row>
    <row r="33" spans="1:14">
      <c r="A33" t="s">
        <v>5</v>
      </c>
      <c r="B33" s="5">
        <v>40221</v>
      </c>
      <c r="C33">
        <v>6</v>
      </c>
      <c r="D33">
        <v>-15</v>
      </c>
      <c r="E33" s="1">
        <v>260</v>
      </c>
      <c r="F33" s="1">
        <v>25</v>
      </c>
      <c r="G33" s="1">
        <v>32.1</v>
      </c>
      <c r="H33" s="1">
        <v>5</v>
      </c>
      <c r="I33">
        <f>$R$4</f>
        <v>188691148.75</v>
      </c>
      <c r="J33" s="3">
        <f>I33/$R$9</f>
        <v>1963.4875</v>
      </c>
      <c r="K33" s="7">
        <f>G33*J33/H33</f>
        <v>12605.589750000001</v>
      </c>
      <c r="L33" s="2">
        <f t="shared" si="0"/>
        <v>4.1005631688684128</v>
      </c>
    </row>
    <row r="34" spans="1:14">
      <c r="A34" t="s">
        <v>5</v>
      </c>
      <c r="B34" s="5">
        <v>40221</v>
      </c>
      <c r="C34">
        <v>6</v>
      </c>
      <c r="D34">
        <v>-15</v>
      </c>
      <c r="E34" s="1">
        <v>260</v>
      </c>
      <c r="F34" s="1">
        <v>40</v>
      </c>
      <c r="G34" s="1">
        <v>43</v>
      </c>
      <c r="H34" s="1">
        <v>5</v>
      </c>
      <c r="I34">
        <f>$R$4</f>
        <v>188691148.75</v>
      </c>
      <c r="J34" s="3">
        <f>I34/$R$9</f>
        <v>1963.4875</v>
      </c>
      <c r="K34" s="7">
        <f>G34*J34/H34</f>
        <v>16885.9925</v>
      </c>
      <c r="L34" s="2">
        <f t="shared" si="0"/>
        <v>4.2275265920431275</v>
      </c>
    </row>
    <row r="35" spans="1:14">
      <c r="A35" t="s">
        <v>5</v>
      </c>
      <c r="B35" s="5">
        <v>40221</v>
      </c>
      <c r="C35">
        <v>6</v>
      </c>
      <c r="D35">
        <v>-15</v>
      </c>
      <c r="E35" s="1">
        <v>260</v>
      </c>
      <c r="F35" s="1">
        <v>60</v>
      </c>
      <c r="G35" s="1">
        <v>49</v>
      </c>
      <c r="H35" s="1">
        <v>10</v>
      </c>
      <c r="I35">
        <f>((18/2)^2*3.14158)*10^6</f>
        <v>254467979.99999997</v>
      </c>
      <c r="J35" s="3">
        <f>I35/$R$9</f>
        <v>2647.9498439125909</v>
      </c>
      <c r="K35" s="7">
        <f>G35*J35/H35</f>
        <v>12974.954235171695</v>
      </c>
      <c r="L35" s="2">
        <f t="shared" si="0"/>
        <v>4.1131058346941023</v>
      </c>
    </row>
    <row r="36" spans="1:14">
      <c r="A36" t="s">
        <v>5</v>
      </c>
      <c r="B36" s="5">
        <v>40221</v>
      </c>
      <c r="C36">
        <v>6</v>
      </c>
      <c r="D36">
        <v>-15</v>
      </c>
      <c r="E36" s="1">
        <v>260</v>
      </c>
      <c r="F36" s="1">
        <v>100</v>
      </c>
      <c r="G36" s="1">
        <v>5.5</v>
      </c>
      <c r="H36" s="1">
        <v>100</v>
      </c>
      <c r="I36">
        <f>((18/2)^2*3.14158)*10^6</f>
        <v>254467979.99999997</v>
      </c>
      <c r="J36" s="3">
        <f>I36/$R$9</f>
        <v>2647.9498439125909</v>
      </c>
      <c r="K36" s="7">
        <f>G36*J36/H36</f>
        <v>145.63724141519251</v>
      </c>
      <c r="L36" s="2">
        <f t="shared" si="0"/>
        <v>2.1632724441598326</v>
      </c>
    </row>
    <row r="37" spans="1:14">
      <c r="A37" t="s">
        <v>5</v>
      </c>
      <c r="B37" s="5">
        <v>40221</v>
      </c>
      <c r="C37">
        <v>6</v>
      </c>
      <c r="D37">
        <v>-15</v>
      </c>
      <c r="E37" s="1">
        <v>260</v>
      </c>
      <c r="F37" s="1">
        <v>150</v>
      </c>
      <c r="G37" s="1">
        <v>2.6</v>
      </c>
      <c r="H37" s="1">
        <v>200</v>
      </c>
      <c r="I37">
        <f>((18/2)^2*3.14158)*10^6</f>
        <v>254467979.99999997</v>
      </c>
      <c r="J37" s="3">
        <f>I37/$R$8</f>
        <v>661.98746097814774</v>
      </c>
      <c r="K37" s="7">
        <f>G37*J37/H37</f>
        <v>8.6058369927159202</v>
      </c>
      <c r="L37" s="2">
        <f t="shared" si="0"/>
        <v>0.9347931156444631</v>
      </c>
    </row>
    <row r="38" spans="1:14">
      <c r="A38" t="s">
        <v>5</v>
      </c>
      <c r="B38" s="5">
        <v>40223</v>
      </c>
      <c r="C38">
        <v>7</v>
      </c>
      <c r="D38">
        <v>-10</v>
      </c>
      <c r="E38" s="1">
        <v>260</v>
      </c>
      <c r="F38" s="1">
        <v>5</v>
      </c>
      <c r="G38" s="1">
        <v>34.799999999999997</v>
      </c>
      <c r="H38" s="1">
        <v>12</v>
      </c>
      <c r="I38">
        <f>$R$4</f>
        <v>188691148.75</v>
      </c>
      <c r="J38" s="3">
        <f>I38/$R$9</f>
        <v>1963.4875</v>
      </c>
      <c r="K38" s="7">
        <f>G38*J38/H38</f>
        <v>5694.1137499999995</v>
      </c>
      <c r="L38" s="2">
        <f t="shared" si="0"/>
        <v>3.7554261386985157</v>
      </c>
      <c r="N38">
        <v>1105.0871336253103</v>
      </c>
    </row>
    <row r="39" spans="1:14">
      <c r="A39" t="s">
        <v>5</v>
      </c>
      <c r="B39" s="5">
        <v>40223</v>
      </c>
      <c r="C39">
        <v>7</v>
      </c>
      <c r="D39">
        <v>-10</v>
      </c>
      <c r="E39" s="1">
        <v>260</v>
      </c>
      <c r="F39" s="1">
        <v>25</v>
      </c>
      <c r="G39" s="1">
        <v>14.8</v>
      </c>
      <c r="H39" s="1">
        <v>5</v>
      </c>
      <c r="I39">
        <f>$R$4</f>
        <v>188691148.75</v>
      </c>
      <c r="J39" s="3">
        <f>I39/$R$9</f>
        <v>1963.4875</v>
      </c>
      <c r="K39" s="7">
        <f>G39*J39/H39</f>
        <v>5811.9230000000007</v>
      </c>
      <c r="L39" s="2">
        <f t="shared" si="0"/>
        <v>3.7643198518584984</v>
      </c>
      <c r="N39">
        <v>1223.8155033536493</v>
      </c>
    </row>
    <row r="40" spans="1:14">
      <c r="A40" t="s">
        <v>5</v>
      </c>
      <c r="B40" s="5">
        <v>40223</v>
      </c>
      <c r="C40">
        <v>7</v>
      </c>
      <c r="D40">
        <v>-10</v>
      </c>
      <c r="E40" s="1">
        <v>260</v>
      </c>
      <c r="F40" s="1">
        <v>50</v>
      </c>
      <c r="G40" s="1">
        <v>19.3</v>
      </c>
      <c r="H40" s="1">
        <v>5</v>
      </c>
      <c r="I40">
        <f>$R$4</f>
        <v>188691148.75</v>
      </c>
      <c r="J40" s="3">
        <f>I40/$R$9</f>
        <v>1963.4875</v>
      </c>
      <c r="K40" s="7">
        <f>G40*J40/H40</f>
        <v>7579.0617500000008</v>
      </c>
      <c r="L40" s="2">
        <f t="shared" si="0"/>
        <v>3.8796154454713148</v>
      </c>
      <c r="N40">
        <v>1223.8155033536493</v>
      </c>
    </row>
    <row r="41" spans="1:14">
      <c r="A41" t="s">
        <v>5</v>
      </c>
      <c r="B41" s="5">
        <v>40223</v>
      </c>
      <c r="C41">
        <v>7</v>
      </c>
      <c r="D41">
        <v>-10</v>
      </c>
      <c r="E41" s="1">
        <v>260</v>
      </c>
      <c r="F41" s="1">
        <v>70</v>
      </c>
      <c r="G41" s="1">
        <v>36.200000000000003</v>
      </c>
      <c r="H41" s="1">
        <v>11</v>
      </c>
      <c r="I41">
        <f>$R$4</f>
        <v>188691148.75</v>
      </c>
      <c r="J41" s="3">
        <f>I41/$R$9</f>
        <v>1963.4875</v>
      </c>
      <c r="K41" s="7">
        <f>G41*J41/H41</f>
        <v>6461.6588636363631</v>
      </c>
      <c r="L41" s="2">
        <f t="shared" si="0"/>
        <v>3.8103440261745001</v>
      </c>
      <c r="N41">
        <v>1169.0177942482619</v>
      </c>
    </row>
    <row r="42" spans="1:14">
      <c r="A42" t="s">
        <v>5</v>
      </c>
      <c r="B42" s="5">
        <v>40223</v>
      </c>
      <c r="C42">
        <v>7</v>
      </c>
      <c r="D42">
        <v>-10</v>
      </c>
      <c r="E42" s="1">
        <v>260</v>
      </c>
      <c r="F42" s="1">
        <v>100</v>
      </c>
      <c r="G42" s="1">
        <v>8.9</v>
      </c>
      <c r="H42" s="1">
        <v>150</v>
      </c>
      <c r="I42">
        <f>((18/2)^2*3.14158)*10^6</f>
        <v>254467979.99999997</v>
      </c>
      <c r="J42" s="3">
        <f>I42/$R$8</f>
        <v>661.98746097814774</v>
      </c>
      <c r="K42" s="7">
        <f>G42*J42/H42</f>
        <v>39.277922684703434</v>
      </c>
      <c r="L42" s="2">
        <f t="shared" si="0"/>
        <v>1.5941485109268578</v>
      </c>
      <c r="N42">
        <v>118.72836972833912</v>
      </c>
    </row>
    <row r="43" spans="1:14">
      <c r="A43" t="s">
        <v>5</v>
      </c>
      <c r="B43" s="5">
        <v>40223</v>
      </c>
      <c r="C43">
        <v>7</v>
      </c>
      <c r="D43">
        <v>-10</v>
      </c>
      <c r="E43" s="1">
        <v>260</v>
      </c>
      <c r="F43" s="1">
        <v>150</v>
      </c>
      <c r="G43" s="1">
        <v>10.6</v>
      </c>
      <c r="H43" s="1">
        <v>290</v>
      </c>
      <c r="I43">
        <f>((18/2)^2*3.14158)*10^6</f>
        <v>254467979.99999997</v>
      </c>
      <c r="J43" s="3">
        <f>I43/$R$8</f>
        <v>661.98746097814774</v>
      </c>
      <c r="K43" s="7">
        <f>G43*J43/H43</f>
        <v>24.196783056442641</v>
      </c>
      <c r="L43" s="2">
        <f t="shared" si="0"/>
        <v>1.3837576307034405</v>
      </c>
      <c r="N43">
        <v>63.930660622951827</v>
      </c>
    </row>
    <row r="44" spans="1:14">
      <c r="A44" t="s">
        <v>5</v>
      </c>
      <c r="B44" s="5">
        <v>40226</v>
      </c>
      <c r="C44">
        <v>8</v>
      </c>
      <c r="D44">
        <v>-10</v>
      </c>
      <c r="E44" s="1">
        <v>265</v>
      </c>
      <c r="F44" s="1">
        <v>5</v>
      </c>
      <c r="G44" s="1">
        <v>11.4</v>
      </c>
      <c r="H44" s="1">
        <v>12</v>
      </c>
      <c r="I44">
        <f>$R$4</f>
        <v>188691148.75</v>
      </c>
      <c r="J44" s="3">
        <f>I44/$R$9</f>
        <v>1963.4875</v>
      </c>
      <c r="K44" s="7">
        <f>G44*J44/H44</f>
        <v>1865.3131249999999</v>
      </c>
      <c r="L44" s="2">
        <f t="shared" si="0"/>
        <v>3.2707517460884072</v>
      </c>
    </row>
    <row r="45" spans="1:14">
      <c r="A45" t="s">
        <v>5</v>
      </c>
      <c r="B45" s="5">
        <v>40226</v>
      </c>
      <c r="C45">
        <v>8</v>
      </c>
      <c r="D45">
        <v>-10</v>
      </c>
      <c r="E45" s="1">
        <v>265</v>
      </c>
      <c r="F45" s="1">
        <v>25</v>
      </c>
      <c r="G45" s="1">
        <v>14.6</v>
      </c>
      <c r="H45" s="1">
        <v>7</v>
      </c>
      <c r="I45">
        <f>$R$4</f>
        <v>188691148.75</v>
      </c>
      <c r="J45" s="3">
        <f>I45/$R$9</f>
        <v>1963.4875</v>
      </c>
      <c r="K45" s="7">
        <f>G45*J45/H45</f>
        <v>4095.2739285714283</v>
      </c>
      <c r="L45" s="2">
        <f t="shared" si="0"/>
        <v>3.6122829565697399</v>
      </c>
    </row>
    <row r="46" spans="1:14">
      <c r="A46" t="s">
        <v>5</v>
      </c>
      <c r="B46" s="5">
        <v>40226</v>
      </c>
      <c r="C46">
        <v>8</v>
      </c>
      <c r="D46">
        <v>-10</v>
      </c>
      <c r="E46" s="1">
        <v>265</v>
      </c>
      <c r="F46" s="1">
        <v>40</v>
      </c>
      <c r="G46" s="1">
        <v>13.1</v>
      </c>
      <c r="H46" s="1">
        <v>5</v>
      </c>
      <c r="I46">
        <f>$R$4</f>
        <v>188691148.75</v>
      </c>
      <c r="J46" s="3">
        <f>I46/$R$9</f>
        <v>1963.4875</v>
      </c>
      <c r="K46" s="7">
        <f>G46*J46/H46</f>
        <v>5144.3372499999996</v>
      </c>
      <c r="L46" s="2">
        <f t="shared" si="0"/>
        <v>3.7113294321193049</v>
      </c>
    </row>
    <row r="47" spans="1:14">
      <c r="A47" t="s">
        <v>5</v>
      </c>
      <c r="B47" s="5">
        <v>40226</v>
      </c>
      <c r="C47">
        <v>8</v>
      </c>
      <c r="D47">
        <v>-10</v>
      </c>
      <c r="E47" s="1">
        <v>265</v>
      </c>
      <c r="F47" s="1">
        <v>60</v>
      </c>
      <c r="G47" s="1">
        <v>26.6</v>
      </c>
      <c r="H47" s="1">
        <v>11</v>
      </c>
      <c r="I47">
        <f>$R$4</f>
        <v>188691148.75</v>
      </c>
      <c r="J47" s="3">
        <f>I47/$R$9</f>
        <v>1963.4875</v>
      </c>
      <c r="K47" s="7">
        <f>G47*J47/H47</f>
        <v>4748.0697727272727</v>
      </c>
      <c r="L47" s="2">
        <f t="shared" si="0"/>
        <v>3.6765170922724018</v>
      </c>
    </row>
    <row r="48" spans="1:14">
      <c r="A48" t="s">
        <v>5</v>
      </c>
      <c r="B48" s="5">
        <v>40226</v>
      </c>
      <c r="C48">
        <v>8</v>
      </c>
      <c r="D48">
        <v>-10</v>
      </c>
      <c r="E48" s="1">
        <v>265</v>
      </c>
      <c r="F48" s="1">
        <v>100</v>
      </c>
      <c r="G48" s="1">
        <v>12.4</v>
      </c>
      <c r="H48" s="1">
        <v>150</v>
      </c>
      <c r="I48">
        <v>254467979.99999997</v>
      </c>
      <c r="J48" s="3">
        <f>I48/$R$8</f>
        <v>661.98746097814774</v>
      </c>
      <c r="K48" s="7">
        <f>G48*J48/H48</f>
        <v>54.724296774193547</v>
      </c>
      <c r="L48" s="2">
        <f t="shared" si="0"/>
        <v>1.7381801894441802</v>
      </c>
    </row>
    <row r="49" spans="1:12">
      <c r="A49" t="s">
        <v>5</v>
      </c>
      <c r="B49" s="5">
        <v>40226</v>
      </c>
      <c r="C49">
        <v>8</v>
      </c>
      <c r="D49">
        <v>-10</v>
      </c>
      <c r="E49" s="1">
        <v>265</v>
      </c>
      <c r="F49" s="1">
        <v>150</v>
      </c>
      <c r="G49" s="1">
        <v>15.1</v>
      </c>
      <c r="H49" s="1">
        <v>200</v>
      </c>
      <c r="I49">
        <v>254467979.99999997</v>
      </c>
      <c r="J49" s="3">
        <f>I49/$R$8</f>
        <v>661.98746097814774</v>
      </c>
      <c r="K49" s="7">
        <f>G49*J49/H49</f>
        <v>49.980053303850156</v>
      </c>
      <c r="L49" s="2">
        <f t="shared" si="0"/>
        <v>1.6987967149668146</v>
      </c>
    </row>
    <row r="50" spans="1:12">
      <c r="A50" t="s">
        <v>5</v>
      </c>
      <c r="B50" s="5">
        <v>40228</v>
      </c>
      <c r="C50">
        <v>9</v>
      </c>
      <c r="D50">
        <v>-10</v>
      </c>
      <c r="E50" s="1">
        <v>270</v>
      </c>
      <c r="F50" s="1">
        <v>5</v>
      </c>
      <c r="G50" s="1">
        <v>42</v>
      </c>
      <c r="H50" s="1">
        <v>14</v>
      </c>
      <c r="I50">
        <f>$R$4</f>
        <v>188691148.75</v>
      </c>
      <c r="J50" s="3">
        <f>I50/$R$9</f>
        <v>1963.4875</v>
      </c>
      <c r="K50" s="7">
        <f>G50*J50/H50</f>
        <v>5890.4624999999996</v>
      </c>
      <c r="L50" s="2">
        <f t="shared" si="0"/>
        <v>3.7701493955192222</v>
      </c>
    </row>
    <row r="51" spans="1:12">
      <c r="A51" t="s">
        <v>5</v>
      </c>
      <c r="B51" s="5">
        <v>40228</v>
      </c>
      <c r="C51">
        <v>9</v>
      </c>
      <c r="D51">
        <v>-10</v>
      </c>
      <c r="E51" s="1">
        <v>270</v>
      </c>
      <c r="F51" s="1">
        <v>25</v>
      </c>
      <c r="G51" s="1">
        <v>28.5</v>
      </c>
      <c r="H51" s="1">
        <v>7</v>
      </c>
      <c r="I51">
        <f>$R$4</f>
        <v>188691148.75</v>
      </c>
      <c r="J51" s="3">
        <f>I51/$R$9</f>
        <v>1963.4875</v>
      </c>
      <c r="K51" s="7">
        <f>G51*J51/H51</f>
        <v>7994.1991071428565</v>
      </c>
      <c r="L51" s="2">
        <f t="shared" si="0"/>
        <v>3.9027749607938129</v>
      </c>
    </row>
    <row r="52" spans="1:12">
      <c r="A52" t="s">
        <v>5</v>
      </c>
      <c r="B52" s="5">
        <v>40228</v>
      </c>
      <c r="C52">
        <v>9</v>
      </c>
      <c r="D52">
        <v>-10</v>
      </c>
      <c r="E52" s="1">
        <v>270</v>
      </c>
      <c r="F52" s="1">
        <v>50</v>
      </c>
      <c r="G52" s="1">
        <v>46.3</v>
      </c>
      <c r="H52" s="1">
        <v>6</v>
      </c>
      <c r="I52">
        <f>$R$4</f>
        <v>188691148.75</v>
      </c>
      <c r="J52" s="3">
        <f>I52/$R$9</f>
        <v>1963.4875</v>
      </c>
      <c r="K52" s="7">
        <f>G52*J52/H52</f>
        <v>15151.578541666664</v>
      </c>
      <c r="L52" s="2">
        <f t="shared" si="0"/>
        <v>4.1804578814338686</v>
      </c>
    </row>
    <row r="53" spans="1:12">
      <c r="A53" t="s">
        <v>5</v>
      </c>
      <c r="B53" s="5">
        <v>40228</v>
      </c>
      <c r="C53">
        <v>9</v>
      </c>
      <c r="D53">
        <v>-10</v>
      </c>
      <c r="E53" s="1">
        <v>270</v>
      </c>
      <c r="F53" s="1">
        <v>90</v>
      </c>
      <c r="G53" s="1">
        <v>10</v>
      </c>
      <c r="H53" s="1">
        <v>12</v>
      </c>
      <c r="I53">
        <f>$R$4</f>
        <v>188691148.75</v>
      </c>
      <c r="J53" s="3">
        <f>I53/$R$9</f>
        <v>1963.4875</v>
      </c>
      <c r="K53" s="7">
        <f>G53*J53/H53</f>
        <v>1636.2395833333333</v>
      </c>
      <c r="L53" s="2">
        <f t="shared" si="0"/>
        <v>3.213846894751935</v>
      </c>
    </row>
    <row r="54" spans="1:12">
      <c r="A54" t="s">
        <v>5</v>
      </c>
      <c r="B54" s="5">
        <v>40228</v>
      </c>
      <c r="C54">
        <v>9</v>
      </c>
      <c r="D54">
        <v>-10</v>
      </c>
      <c r="E54" s="1">
        <v>270</v>
      </c>
      <c r="F54" s="1">
        <v>130</v>
      </c>
      <c r="G54" s="1">
        <v>6.9</v>
      </c>
      <c r="H54" s="1">
        <v>150</v>
      </c>
      <c r="I54">
        <f>((18/2)^2*3.14158)*10^6</f>
        <v>254467979.99999997</v>
      </c>
      <c r="J54" s="3">
        <f>I54/$R$9</f>
        <v>2647.9498439125909</v>
      </c>
      <c r="K54" s="7">
        <f>G54*J54/H54</f>
        <v>121.80569281997919</v>
      </c>
      <c r="L54" s="2">
        <f t="shared" si="0"/>
        <v>2.0856675863471628</v>
      </c>
    </row>
    <row r="55" spans="1:12">
      <c r="A55" t="s">
        <v>5</v>
      </c>
      <c r="B55" s="5">
        <v>40228</v>
      </c>
      <c r="C55">
        <v>9</v>
      </c>
      <c r="D55">
        <v>-10</v>
      </c>
      <c r="E55" s="1">
        <v>270</v>
      </c>
      <c r="F55" s="1">
        <v>145</v>
      </c>
      <c r="G55" s="1">
        <v>29.3</v>
      </c>
      <c r="H55" s="1">
        <v>300</v>
      </c>
      <c r="I55">
        <f>((18/2)^2*3.14158)*10^6</f>
        <v>254467979.99999997</v>
      </c>
      <c r="J55" s="3">
        <f>I55/$R$9</f>
        <v>2647.9498439125909</v>
      </c>
      <c r="K55" s="7">
        <f>G55*J55/H55</f>
        <v>258.6164347554631</v>
      </c>
      <c r="L55" s="2">
        <f t="shared" si="0"/>
        <v>2.4126561203000358</v>
      </c>
    </row>
    <row r="56" spans="1:12">
      <c r="A56" t="s">
        <v>5</v>
      </c>
      <c r="B56" s="5">
        <v>40230</v>
      </c>
      <c r="C56">
        <v>10</v>
      </c>
      <c r="D56">
        <v>-10</v>
      </c>
      <c r="E56" s="1">
        <v>274</v>
      </c>
      <c r="F56" s="1">
        <v>5</v>
      </c>
      <c r="G56" s="1">
        <v>30.5</v>
      </c>
      <c r="H56" s="1">
        <v>10</v>
      </c>
      <c r="I56">
        <f>$R$4</f>
        <v>188691148.75</v>
      </c>
      <c r="J56" s="3">
        <f>I56/$R$9</f>
        <v>1963.4875</v>
      </c>
      <c r="K56" s="7">
        <f>G56*J56/H56</f>
        <v>5988.6368750000001</v>
      </c>
      <c r="L56" s="2">
        <f t="shared" si="0"/>
        <v>3.7773279801463455</v>
      </c>
    </row>
    <row r="57" spans="1:12">
      <c r="A57" t="s">
        <v>5</v>
      </c>
      <c r="B57" s="5">
        <v>40230</v>
      </c>
      <c r="C57">
        <v>10</v>
      </c>
      <c r="D57">
        <v>-10</v>
      </c>
      <c r="E57" s="1">
        <v>274</v>
      </c>
      <c r="F57" s="1">
        <v>15</v>
      </c>
      <c r="G57" s="1">
        <v>20.7</v>
      </c>
      <c r="H57" s="1">
        <v>5</v>
      </c>
      <c r="I57">
        <f>$R$4</f>
        <v>188691148.75</v>
      </c>
      <c r="J57" s="3">
        <f>I57/$R$9</f>
        <v>1963.4875</v>
      </c>
      <c r="K57" s="7">
        <f>G57*J57/H57</f>
        <v>8128.8382499999989</v>
      </c>
      <c r="L57" s="2">
        <f t="shared" si="0"/>
        <v>3.9100284819204587</v>
      </c>
    </row>
    <row r="58" spans="1:12">
      <c r="A58" t="s">
        <v>5</v>
      </c>
      <c r="B58" s="5">
        <v>40230</v>
      </c>
      <c r="C58">
        <v>10</v>
      </c>
      <c r="D58">
        <v>-10</v>
      </c>
      <c r="E58" s="1">
        <v>274</v>
      </c>
      <c r="F58" s="1">
        <v>30</v>
      </c>
      <c r="G58" s="1">
        <v>24.6</v>
      </c>
      <c r="H58" s="1">
        <v>5</v>
      </c>
      <c r="I58">
        <f>$R$4</f>
        <v>188691148.75</v>
      </c>
      <c r="J58" s="3">
        <f>I58/$R$9</f>
        <v>1963.4875</v>
      </c>
      <c r="K58" s="7">
        <f>G58*J58/H58</f>
        <v>9660.3585000000003</v>
      </c>
      <c r="L58" s="2">
        <f t="shared" si="0"/>
        <v>3.9849932435669198</v>
      </c>
    </row>
    <row r="59" spans="1:12">
      <c r="A59" t="s">
        <v>5</v>
      </c>
      <c r="B59" s="5">
        <v>40230</v>
      </c>
      <c r="C59">
        <v>10</v>
      </c>
      <c r="D59">
        <v>-10</v>
      </c>
      <c r="E59" s="1">
        <v>274</v>
      </c>
      <c r="F59" s="1">
        <v>50</v>
      </c>
      <c r="G59" s="1">
        <v>49.8</v>
      </c>
      <c r="H59" s="1">
        <v>25</v>
      </c>
      <c r="I59">
        <f>$R$4</f>
        <v>188691148.75</v>
      </c>
      <c r="J59" s="3">
        <f>I59/$R$9</f>
        <v>1963.4875</v>
      </c>
      <c r="K59" s="7">
        <f>G59*J59/H59</f>
        <v>3911.2670999999996</v>
      </c>
      <c r="L59" s="2">
        <f t="shared" si="0"/>
        <v>3.5923174748872393</v>
      </c>
    </row>
    <row r="60" spans="1:12">
      <c r="A60" t="s">
        <v>5</v>
      </c>
      <c r="B60" s="5">
        <v>40230</v>
      </c>
      <c r="C60">
        <v>10</v>
      </c>
      <c r="D60">
        <v>-10</v>
      </c>
      <c r="E60" s="1">
        <v>274</v>
      </c>
      <c r="F60" s="1">
        <v>80</v>
      </c>
      <c r="G60" s="1">
        <v>48.7</v>
      </c>
      <c r="H60" s="1">
        <v>200</v>
      </c>
      <c r="I60">
        <f>((18/2)^2*3.14158)*10^6</f>
        <v>254467979.99999997</v>
      </c>
      <c r="J60" s="3">
        <f>I60/$R$8</f>
        <v>661.98746097814774</v>
      </c>
      <c r="K60" s="7">
        <f>G60*J60/H60</f>
        <v>161.19394674817897</v>
      </c>
      <c r="L60" s="2">
        <f t="shared" si="0"/>
        <v>2.2073487288882796</v>
      </c>
    </row>
    <row r="61" spans="1:12">
      <c r="A61" t="s">
        <v>5</v>
      </c>
      <c r="B61" s="5">
        <v>40230</v>
      </c>
      <c r="C61">
        <v>10</v>
      </c>
      <c r="D61">
        <v>-10</v>
      </c>
      <c r="E61" s="1">
        <v>274</v>
      </c>
      <c r="F61" s="1">
        <v>120</v>
      </c>
      <c r="G61" s="1">
        <v>12</v>
      </c>
      <c r="H61" s="1">
        <v>300</v>
      </c>
      <c r="I61">
        <f>((18/2)^2*3.14158)*10^6</f>
        <v>254467979.99999997</v>
      </c>
      <c r="J61" s="3">
        <f>I61/$R$8</f>
        <v>661.98746097814774</v>
      </c>
      <c r="K61" s="7">
        <f>G61*J61/H61</f>
        <v>26.479498439125909</v>
      </c>
      <c r="L61" s="2">
        <f t="shared" si="0"/>
        <v>1.4229097546655887</v>
      </c>
    </row>
    <row r="62" spans="1:12">
      <c r="A62" t="s">
        <v>23</v>
      </c>
      <c r="B62" s="5">
        <v>40233</v>
      </c>
      <c r="C62">
        <v>11</v>
      </c>
      <c r="D62">
        <v>-10</v>
      </c>
      <c r="E62" s="1">
        <v>262</v>
      </c>
      <c r="F62" s="1">
        <v>5</v>
      </c>
      <c r="G62" s="1">
        <v>26.5</v>
      </c>
      <c r="H62" s="1">
        <v>9</v>
      </c>
      <c r="I62">
        <f t="shared" ref="I62:I67" si="2">((18/2)^2*3.14158)*10^6</f>
        <v>254467979.99999997</v>
      </c>
      <c r="J62" s="3">
        <f>I62/$R$9</f>
        <v>2647.9498439125909</v>
      </c>
      <c r="K62" s="7">
        <f>G62*J62/H62</f>
        <v>7796.7412070759619</v>
      </c>
      <c r="L62" s="2">
        <f t="shared" ref="L62:L67" si="3">LOG(K62)</f>
        <v>3.8919131191630716</v>
      </c>
    </row>
    <row r="63" spans="1:12">
      <c r="A63" t="s">
        <v>24</v>
      </c>
      <c r="B63" s="5">
        <v>40233</v>
      </c>
      <c r="C63">
        <v>11</v>
      </c>
      <c r="D63">
        <v>-10</v>
      </c>
      <c r="E63" s="1">
        <v>262</v>
      </c>
      <c r="F63" s="1">
        <v>20</v>
      </c>
      <c r="G63" s="1">
        <v>14.8</v>
      </c>
      <c r="H63" s="1">
        <v>6</v>
      </c>
      <c r="I63">
        <f t="shared" si="2"/>
        <v>254467979.99999997</v>
      </c>
      <c r="J63" s="3">
        <f t="shared" ref="J63:J65" si="4">I63/$R$9</f>
        <v>2647.9498439125909</v>
      </c>
      <c r="K63" s="7">
        <f>G63*J63/H63</f>
        <v>6531.6096149843916</v>
      </c>
      <c r="L63" s="2">
        <f t="shared" si="3"/>
        <v>3.8150202196769025</v>
      </c>
    </row>
    <row r="64" spans="1:12">
      <c r="A64" t="s">
        <v>25</v>
      </c>
      <c r="B64" s="5">
        <v>40233</v>
      </c>
      <c r="C64">
        <v>11</v>
      </c>
      <c r="D64">
        <v>-10</v>
      </c>
      <c r="E64" s="1">
        <v>262</v>
      </c>
      <c r="F64" s="1">
        <v>35</v>
      </c>
      <c r="G64" s="1">
        <v>16.7</v>
      </c>
      <c r="H64" s="1">
        <v>5</v>
      </c>
      <c r="I64">
        <f t="shared" si="2"/>
        <v>254467979.99999997</v>
      </c>
      <c r="J64" s="3">
        <f t="shared" si="4"/>
        <v>2647.9498439125909</v>
      </c>
      <c r="K64" s="7">
        <f>G64*J64/H64</f>
        <v>8844.1524786680529</v>
      </c>
      <c r="L64" s="2">
        <f t="shared" si="3"/>
        <v>3.946656221477153</v>
      </c>
    </row>
    <row r="65" spans="1:12">
      <c r="A65" t="s">
        <v>26</v>
      </c>
      <c r="B65" s="5">
        <v>40233</v>
      </c>
      <c r="C65">
        <v>11</v>
      </c>
      <c r="D65">
        <v>-10</v>
      </c>
      <c r="E65" s="1">
        <v>262</v>
      </c>
      <c r="F65" s="1">
        <v>45</v>
      </c>
      <c r="G65" s="1">
        <v>29.8</v>
      </c>
      <c r="H65" s="1">
        <v>21</v>
      </c>
      <c r="I65">
        <f t="shared" si="2"/>
        <v>254467979.99999997</v>
      </c>
      <c r="J65" s="3">
        <f t="shared" si="4"/>
        <v>2647.9498439125909</v>
      </c>
      <c r="K65" s="7">
        <f>G65*J65/H65</f>
        <v>3757.566921361677</v>
      </c>
      <c r="L65" s="2">
        <f t="shared" si="3"/>
        <v>3.5749067240079246</v>
      </c>
    </row>
    <row r="66" spans="1:12">
      <c r="A66" t="s">
        <v>27</v>
      </c>
      <c r="B66" s="5">
        <v>40233</v>
      </c>
      <c r="C66">
        <v>11</v>
      </c>
      <c r="D66">
        <v>-10</v>
      </c>
      <c r="E66" s="1">
        <v>262</v>
      </c>
      <c r="F66" s="1">
        <v>100</v>
      </c>
      <c r="G66" s="1">
        <v>7</v>
      </c>
      <c r="H66" s="1">
        <v>150</v>
      </c>
      <c r="I66">
        <f t="shared" si="2"/>
        <v>254467979.99999997</v>
      </c>
      <c r="J66" s="3">
        <f>I66/$R$9</f>
        <v>2647.9498439125909</v>
      </c>
      <c r="K66" s="7">
        <f>G66*J66/H66</f>
        <v>123.57099271592092</v>
      </c>
      <c r="L66" s="2">
        <f t="shared" si="3"/>
        <v>2.0919165356241645</v>
      </c>
    </row>
    <row r="67" spans="1:12">
      <c r="A67" t="s">
        <v>28</v>
      </c>
      <c r="B67" s="5">
        <v>40233</v>
      </c>
      <c r="C67">
        <v>11</v>
      </c>
      <c r="D67">
        <v>-10</v>
      </c>
      <c r="E67" s="1">
        <v>262</v>
      </c>
      <c r="F67" s="1">
        <v>150</v>
      </c>
      <c r="G67" s="1">
        <v>8</v>
      </c>
      <c r="H67" s="1">
        <v>300</v>
      </c>
      <c r="I67">
        <f t="shared" si="2"/>
        <v>254467979.99999997</v>
      </c>
      <c r="J67" s="3">
        <f>I67/$R$9</f>
        <v>2647.9498439125909</v>
      </c>
      <c r="K67" s="7">
        <f>G67*J67/H67</f>
        <v>70.611995837669099</v>
      </c>
      <c r="L67" s="2">
        <f t="shared" si="3"/>
        <v>1.84887848693787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workbookViewId="0">
      <selection activeCell="B29" sqref="B29"/>
    </sheetView>
  </sheetViews>
  <sheetFormatPr baseColWidth="10" defaultColWidth="8.83203125" defaultRowHeight="14" x14ac:dyDescent="0"/>
  <sheetData>
    <row r="1" spans="1:16">
      <c r="A1" t="s">
        <v>17</v>
      </c>
      <c r="B1" t="s">
        <v>18</v>
      </c>
      <c r="C1" t="s">
        <v>19</v>
      </c>
      <c r="D1" t="s">
        <v>21</v>
      </c>
    </row>
    <row r="2" spans="1:16">
      <c r="A2">
        <v>6</v>
      </c>
      <c r="B2">
        <v>10</v>
      </c>
      <c r="C2">
        <v>1</v>
      </c>
      <c r="D2">
        <f>C2*100</f>
        <v>100</v>
      </c>
    </row>
    <row r="3" spans="1:16">
      <c r="A3">
        <v>6</v>
      </c>
      <c r="B3">
        <v>25</v>
      </c>
      <c r="C3">
        <v>1</v>
      </c>
      <c r="D3">
        <f t="shared" ref="D3:D26" si="0">C3*100</f>
        <v>100</v>
      </c>
    </row>
    <row r="4" spans="1:16">
      <c r="A4">
        <v>6</v>
      </c>
      <c r="B4">
        <v>40</v>
      </c>
      <c r="C4">
        <v>0</v>
      </c>
      <c r="D4">
        <f t="shared" si="0"/>
        <v>0</v>
      </c>
      <c r="F4" t="s">
        <v>20</v>
      </c>
      <c r="G4">
        <f>B2+((B3-B2)/2)</f>
        <v>17.5</v>
      </c>
      <c r="H4">
        <f>D2*G4</f>
        <v>1750</v>
      </c>
    </row>
    <row r="5" spans="1:16">
      <c r="A5">
        <v>6</v>
      </c>
      <c r="B5">
        <v>60</v>
      </c>
      <c r="C5">
        <v>2</v>
      </c>
      <c r="D5">
        <f t="shared" si="0"/>
        <v>200</v>
      </c>
      <c r="G5">
        <f>((B3-B2)/2+(B4-B3)/2)</f>
        <v>15</v>
      </c>
      <c r="H5">
        <f t="shared" ref="H5:H22" si="1">D3*G5</f>
        <v>1500</v>
      </c>
      <c r="K5" t="s">
        <v>29</v>
      </c>
      <c r="L5" t="s">
        <v>22</v>
      </c>
    </row>
    <row r="6" spans="1:16">
      <c r="A6">
        <v>7</v>
      </c>
      <c r="B6">
        <v>5</v>
      </c>
      <c r="C6">
        <v>2</v>
      </c>
      <c r="D6">
        <f t="shared" si="0"/>
        <v>200</v>
      </c>
      <c r="G6">
        <f>((B4-B3)/2+(B5-B4)/2)</f>
        <v>17.5</v>
      </c>
      <c r="H6">
        <f t="shared" si="1"/>
        <v>0</v>
      </c>
      <c r="J6" t="s">
        <v>30</v>
      </c>
      <c r="K6">
        <f>SUM(H4:H7)</f>
        <v>5250</v>
      </c>
      <c r="L6">
        <f>LOG(K6)</f>
        <v>3.720159303405957</v>
      </c>
      <c r="M6" s="4">
        <f>K6</f>
        <v>5250</v>
      </c>
      <c r="O6" t="s">
        <v>30</v>
      </c>
      <c r="P6" s="4">
        <v>5250</v>
      </c>
    </row>
    <row r="7" spans="1:16">
      <c r="A7">
        <v>7</v>
      </c>
      <c r="B7">
        <v>25</v>
      </c>
      <c r="C7">
        <v>0</v>
      </c>
      <c r="D7">
        <f t="shared" si="0"/>
        <v>0</v>
      </c>
      <c r="G7">
        <f>(B5-B4)/2</f>
        <v>10</v>
      </c>
      <c r="H7">
        <f t="shared" si="1"/>
        <v>2000</v>
      </c>
      <c r="J7" t="s">
        <v>31</v>
      </c>
      <c r="K7">
        <f>SUM(H8:H11)</f>
        <v>9000</v>
      </c>
      <c r="L7">
        <f t="shared" ref="L7:L10" si="2">LOG(K7)</f>
        <v>3.9542425094393248</v>
      </c>
      <c r="M7" s="4">
        <f t="shared" ref="M7:M10" si="3">K7</f>
        <v>9000</v>
      </c>
      <c r="O7" t="s">
        <v>31</v>
      </c>
      <c r="P7" s="4">
        <v>9000</v>
      </c>
    </row>
    <row r="8" spans="1:16">
      <c r="A8">
        <v>7</v>
      </c>
      <c r="B8">
        <v>40</v>
      </c>
      <c r="C8">
        <v>0</v>
      </c>
      <c r="D8">
        <f t="shared" si="0"/>
        <v>0</v>
      </c>
      <c r="F8">
        <v>7</v>
      </c>
      <c r="G8">
        <f>B6+((B7-B6)/2)</f>
        <v>15</v>
      </c>
      <c r="H8">
        <f t="shared" si="1"/>
        <v>3000</v>
      </c>
      <c r="J8" t="s">
        <v>32</v>
      </c>
      <c r="K8">
        <f>SUM(H12:H15)</f>
        <v>114500</v>
      </c>
      <c r="L8">
        <f t="shared" si="2"/>
        <v>5.0588054866759071</v>
      </c>
      <c r="M8" s="4">
        <f t="shared" si="3"/>
        <v>114500</v>
      </c>
      <c r="O8" t="s">
        <v>32</v>
      </c>
      <c r="P8" s="4">
        <v>114500</v>
      </c>
    </row>
    <row r="9" spans="1:16">
      <c r="A9">
        <v>7</v>
      </c>
      <c r="B9">
        <v>60</v>
      </c>
      <c r="C9">
        <v>6</v>
      </c>
      <c r="D9">
        <f t="shared" si="0"/>
        <v>600</v>
      </c>
      <c r="G9">
        <f>((B7-B6)/2+(B8-B7)/2)</f>
        <v>17.5</v>
      </c>
      <c r="H9">
        <f t="shared" si="1"/>
        <v>0</v>
      </c>
      <c r="J9" t="s">
        <v>33</v>
      </c>
      <c r="K9">
        <f>SUM(H16:H18)</f>
        <v>170750</v>
      </c>
      <c r="L9">
        <f t="shared" si="2"/>
        <v>5.2323607123535698</v>
      </c>
      <c r="M9" s="4">
        <f t="shared" si="3"/>
        <v>170750</v>
      </c>
      <c r="O9" t="s">
        <v>33</v>
      </c>
      <c r="P9" s="4">
        <v>170750</v>
      </c>
    </row>
    <row r="10" spans="1:16">
      <c r="A10">
        <v>8</v>
      </c>
      <c r="B10">
        <v>5</v>
      </c>
      <c r="C10">
        <v>0</v>
      </c>
      <c r="D10">
        <f t="shared" si="0"/>
        <v>0</v>
      </c>
      <c r="G10">
        <f>((B8-B7)/2+(B9-B8)/2)</f>
        <v>17.5</v>
      </c>
      <c r="H10">
        <f t="shared" si="1"/>
        <v>0</v>
      </c>
      <c r="J10" t="s">
        <v>34</v>
      </c>
      <c r="K10">
        <f>SUM(H19:H22)</f>
        <v>499500</v>
      </c>
      <c r="L10">
        <f t="shared" si="2"/>
        <v>5.6985354925620015</v>
      </c>
      <c r="M10" s="4">
        <f t="shared" si="3"/>
        <v>499500</v>
      </c>
      <c r="O10" t="s">
        <v>34</v>
      </c>
      <c r="P10" s="4">
        <v>499500</v>
      </c>
    </row>
    <row r="11" spans="1:16">
      <c r="A11">
        <v>8</v>
      </c>
      <c r="B11">
        <v>25</v>
      </c>
      <c r="C11">
        <v>0</v>
      </c>
      <c r="D11">
        <f t="shared" si="0"/>
        <v>0</v>
      </c>
      <c r="G11">
        <f>(B9-B8)/2</f>
        <v>10</v>
      </c>
      <c r="H11">
        <f t="shared" si="1"/>
        <v>6000</v>
      </c>
      <c r="J11" t="s">
        <v>35</v>
      </c>
      <c r="K11">
        <f>SUM(H23:H27)</f>
        <v>610000</v>
      </c>
      <c r="L11">
        <f t="shared" ref="L11" si="4">LOG(K11)</f>
        <v>5.7853298350107671</v>
      </c>
      <c r="M11" s="4">
        <f t="shared" ref="M11" si="5">K11</f>
        <v>610000</v>
      </c>
      <c r="O11" t="s">
        <v>37</v>
      </c>
      <c r="P11" s="4">
        <v>610000</v>
      </c>
    </row>
    <row r="12" spans="1:16">
      <c r="A12">
        <v>8</v>
      </c>
      <c r="B12">
        <v>40</v>
      </c>
      <c r="C12">
        <v>30</v>
      </c>
      <c r="D12">
        <f t="shared" si="0"/>
        <v>3000</v>
      </c>
      <c r="F12">
        <v>8</v>
      </c>
      <c r="G12">
        <f>B10+((B11-B10)/2)</f>
        <v>15</v>
      </c>
      <c r="H12">
        <f t="shared" si="1"/>
        <v>0</v>
      </c>
      <c r="J12" t="s">
        <v>36</v>
      </c>
      <c r="K12">
        <f>SUM(H28:H30)</f>
        <v>50000</v>
      </c>
      <c r="L12">
        <f t="shared" ref="L12" si="6">LOG(K12)</f>
        <v>4.6989700043360187</v>
      </c>
      <c r="M12" s="4">
        <f t="shared" ref="M12" si="7">K12</f>
        <v>50000</v>
      </c>
      <c r="O12" t="s">
        <v>36</v>
      </c>
      <c r="P12" s="4">
        <v>75000</v>
      </c>
    </row>
    <row r="13" spans="1:16">
      <c r="A13">
        <v>8</v>
      </c>
      <c r="B13">
        <v>60</v>
      </c>
      <c r="C13">
        <v>62</v>
      </c>
      <c r="D13">
        <f t="shared" si="0"/>
        <v>6200</v>
      </c>
      <c r="G13">
        <f>((B11-B10)/2+(B12-B11)/2)</f>
        <v>17.5</v>
      </c>
      <c r="H13">
        <f t="shared" si="1"/>
        <v>0</v>
      </c>
    </row>
    <row r="14" spans="1:16">
      <c r="A14">
        <v>9</v>
      </c>
      <c r="B14">
        <v>5</v>
      </c>
      <c r="C14">
        <v>21</v>
      </c>
      <c r="D14">
        <f t="shared" si="0"/>
        <v>2100</v>
      </c>
      <c r="G14">
        <f>((B12-B11)/2+(B13-B12)/2)</f>
        <v>17.5</v>
      </c>
      <c r="H14">
        <f t="shared" si="1"/>
        <v>52500</v>
      </c>
    </row>
    <row r="15" spans="1:16">
      <c r="A15">
        <v>9</v>
      </c>
      <c r="B15">
        <v>25</v>
      </c>
      <c r="C15">
        <v>3</v>
      </c>
      <c r="D15">
        <f t="shared" si="0"/>
        <v>300</v>
      </c>
      <c r="G15">
        <f>(B13-B12)/2</f>
        <v>10</v>
      </c>
      <c r="H15">
        <f t="shared" si="1"/>
        <v>62000</v>
      </c>
    </row>
    <row r="16" spans="1:16">
      <c r="A16">
        <v>9</v>
      </c>
      <c r="B16">
        <v>50</v>
      </c>
      <c r="C16">
        <v>106</v>
      </c>
      <c r="D16">
        <f t="shared" si="0"/>
        <v>10600</v>
      </c>
      <c r="F16">
        <v>9</v>
      </c>
      <c r="G16">
        <f>B14+((B15-B14)/2)</f>
        <v>15</v>
      </c>
      <c r="H16">
        <f t="shared" si="1"/>
        <v>31500</v>
      </c>
    </row>
    <row r="17" spans="1:8">
      <c r="A17">
        <v>10</v>
      </c>
      <c r="B17">
        <v>5</v>
      </c>
      <c r="C17">
        <v>107</v>
      </c>
      <c r="D17">
        <f t="shared" si="0"/>
        <v>10700</v>
      </c>
      <c r="G17">
        <f>((B15-B14)/2+(B16-B15)/2)</f>
        <v>22.5</v>
      </c>
      <c r="H17">
        <f t="shared" si="1"/>
        <v>6750</v>
      </c>
    </row>
    <row r="18" spans="1:8">
      <c r="A18">
        <v>10</v>
      </c>
      <c r="B18">
        <v>15</v>
      </c>
      <c r="C18">
        <v>92</v>
      </c>
      <c r="D18">
        <f t="shared" si="0"/>
        <v>9200</v>
      </c>
      <c r="G18">
        <f>(B16-B15)/2</f>
        <v>12.5</v>
      </c>
      <c r="H18">
        <f t="shared" si="1"/>
        <v>132500</v>
      </c>
    </row>
    <row r="19" spans="1:8">
      <c r="A19">
        <v>10</v>
      </c>
      <c r="B19">
        <v>30</v>
      </c>
      <c r="C19">
        <v>158</v>
      </c>
      <c r="D19">
        <f t="shared" si="0"/>
        <v>15800</v>
      </c>
      <c r="F19">
        <v>10</v>
      </c>
      <c r="G19">
        <f>B17+((B18-B17)/2)</f>
        <v>10</v>
      </c>
      <c r="H19">
        <f t="shared" si="1"/>
        <v>107000</v>
      </c>
    </row>
    <row r="20" spans="1:8">
      <c r="A20">
        <v>10</v>
      </c>
      <c r="B20">
        <v>50</v>
      </c>
      <c r="C20">
        <v>1</v>
      </c>
      <c r="D20">
        <f t="shared" si="0"/>
        <v>100</v>
      </c>
      <c r="G20">
        <f>((B18-B17)/2+(B19-B18)/2)</f>
        <v>12.5</v>
      </c>
      <c r="H20">
        <f t="shared" si="1"/>
        <v>115000</v>
      </c>
    </row>
    <row r="21" spans="1:8">
      <c r="A21">
        <v>11</v>
      </c>
      <c r="B21">
        <v>5</v>
      </c>
      <c r="C21">
        <v>32</v>
      </c>
      <c r="D21">
        <f t="shared" si="0"/>
        <v>3200</v>
      </c>
      <c r="G21">
        <f>((B19-B18)/2+(B20-B19)/2)</f>
        <v>17.5</v>
      </c>
      <c r="H21">
        <f t="shared" si="1"/>
        <v>276500</v>
      </c>
    </row>
    <row r="22" spans="1:8">
      <c r="A22">
        <v>11</v>
      </c>
      <c r="B22">
        <v>20</v>
      </c>
      <c r="C22">
        <v>16</v>
      </c>
      <c r="D22">
        <f t="shared" si="0"/>
        <v>1600</v>
      </c>
      <c r="G22">
        <f>(B20-B19)/2</f>
        <v>10</v>
      </c>
      <c r="H22">
        <f t="shared" si="1"/>
        <v>1000</v>
      </c>
    </row>
    <row r="23" spans="1:8">
      <c r="A23">
        <v>11</v>
      </c>
      <c r="B23">
        <v>35</v>
      </c>
      <c r="C23">
        <v>147</v>
      </c>
      <c r="D23">
        <f t="shared" si="0"/>
        <v>14700</v>
      </c>
      <c r="F23">
        <v>11</v>
      </c>
      <c r="G23">
        <f>B21+((B22-B21)/2)</f>
        <v>12.5</v>
      </c>
      <c r="H23">
        <f t="shared" ref="H23:H25" si="8">D21*G23</f>
        <v>40000</v>
      </c>
    </row>
    <row r="24" spans="1:8">
      <c r="A24">
        <v>11</v>
      </c>
      <c r="B24">
        <v>45</v>
      </c>
      <c r="C24">
        <v>69</v>
      </c>
      <c r="D24">
        <f t="shared" si="0"/>
        <v>6900</v>
      </c>
      <c r="G24">
        <f>((B22-B21)/2+(B23-B22)/2)</f>
        <v>15</v>
      </c>
      <c r="H24">
        <f t="shared" si="8"/>
        <v>24000</v>
      </c>
    </row>
    <row r="25" spans="1:8">
      <c r="A25">
        <v>11</v>
      </c>
      <c r="B25">
        <v>150</v>
      </c>
      <c r="C25">
        <v>0</v>
      </c>
      <c r="D25">
        <f t="shared" si="0"/>
        <v>0</v>
      </c>
      <c r="G25">
        <f>((B23-B22)/2+(B24-B23)/2)</f>
        <v>12.5</v>
      </c>
      <c r="H25">
        <f t="shared" si="8"/>
        <v>183750</v>
      </c>
    </row>
    <row r="26" spans="1:8">
      <c r="A26">
        <v>12</v>
      </c>
      <c r="B26">
        <v>20</v>
      </c>
      <c r="C26">
        <v>0</v>
      </c>
      <c r="D26">
        <f t="shared" si="0"/>
        <v>0</v>
      </c>
      <c r="G26">
        <f>((B24-B23)/2+(B25-B24)/2)</f>
        <v>57.5</v>
      </c>
      <c r="H26">
        <f>D24*G27</f>
        <v>362250</v>
      </c>
    </row>
    <row r="27" spans="1:8">
      <c r="B27">
        <v>35</v>
      </c>
      <c r="C27">
        <v>100</v>
      </c>
      <c r="D27">
        <f>C27*100</f>
        <v>10000</v>
      </c>
      <c r="G27">
        <f>(B25-B24)/2</f>
        <v>52.5</v>
      </c>
      <c r="H27">
        <f>D25*G28</f>
        <v>0</v>
      </c>
    </row>
    <row r="28" spans="1:8">
      <c r="B28">
        <v>45</v>
      </c>
      <c r="C28">
        <v>0</v>
      </c>
      <c r="D28">
        <f>C28*100</f>
        <v>0</v>
      </c>
      <c r="F28">
        <v>12</v>
      </c>
      <c r="G28">
        <f>B26+((B27-B26)/2)</f>
        <v>27.5</v>
      </c>
      <c r="H28">
        <f t="shared" ref="H28:H30" si="9">D26*G29</f>
        <v>0</v>
      </c>
    </row>
    <row r="29" spans="1:8">
      <c r="G29">
        <f>((B27-B26)/2+(B28-B27)/2)</f>
        <v>12.5</v>
      </c>
      <c r="H29">
        <f t="shared" si="9"/>
        <v>50000</v>
      </c>
    </row>
    <row r="30" spans="1:8">
      <c r="G30">
        <f>(B28-B27)/2</f>
        <v>5</v>
      </c>
      <c r="H30">
        <f t="shared" si="9"/>
        <v>0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syne</vt:lpstr>
      <vt:lpstr>tricho</vt:lpstr>
      <vt:lpstr>Sheet3</vt:lpstr>
    </vt:vector>
  </TitlesOfParts>
  <Company>USC College of Letters, Arts &amp; Sciences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USC College of Letters, Arts &amp; Sciences</dc:creator>
  <cp:lastModifiedBy>Eric Webb</cp:lastModifiedBy>
  <dcterms:created xsi:type="dcterms:W3CDTF">2010-02-23T15:55:39Z</dcterms:created>
  <dcterms:modified xsi:type="dcterms:W3CDTF">2010-12-06T23:27:02Z</dcterms:modified>
</cp:coreProperties>
</file>